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095" windowHeight="12210" activeTab="0"/>
  </bookViews>
  <sheets>
    <sheet name="Bal Orç" sheetId="1" r:id="rId1"/>
    <sheet name="Desp Funç Sub Funç" sheetId="2" r:id="rId2"/>
    <sheet name="RCL" sheetId="3" r:id="rId3"/>
    <sheet name="Desp Rec RPPS" sheetId="4" r:id="rId4"/>
    <sheet name="Disp Financ RPPS" sheetId="5" r:id="rId5"/>
    <sheet name="Res Nominal - Geral" sheetId="6" r:id="rId6"/>
    <sheet name="Res Nominal - RPPS" sheetId="7" r:id="rId7"/>
    <sheet name="Res Primário" sheetId="8" r:id="rId8"/>
    <sheet name="Disp Financ" sheetId="9" r:id="rId9"/>
    <sheet name="Restos a Pagar" sheetId="10" r:id="rId10"/>
    <sheet name="Atuarial RPPS" sheetId="11" r:id="rId11"/>
    <sheet name="Op Cred e Desp Cap" sheetId="12" r:id="rId12"/>
    <sheet name="Alienação Ativos" sheetId="13" r:id="rId13"/>
    <sheet name="Cumpr art 42 lrf" sheetId="14" r:id="rId14"/>
  </sheets>
  <definedNames/>
  <calcPr fullCalcOnLoad="1"/>
</workbook>
</file>

<file path=xl/sharedStrings.xml><?xml version="1.0" encoding="utf-8"?>
<sst xmlns="http://schemas.openxmlformats.org/spreadsheetml/2006/main" count="1277" uniqueCount="775">
  <si>
    <t xml:space="preserve">            PREFEITURA MUNICIPAL DE INDAIATUBA</t>
  </si>
  <si>
    <t>RECEITAS</t>
  </si>
  <si>
    <t>Previsão Inicial</t>
  </si>
  <si>
    <t>Previsão Atualizada</t>
  </si>
  <si>
    <t>Previstas Até o Bimestre</t>
  </si>
  <si>
    <t>Realizadas no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</si>
  <si>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</si>
  <si>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</si>
  <si>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</si>
  <si>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</si>
  <si>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</si>
  <si>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</si>
  <si>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</si>
  <si>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</si>
  <si>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</si>
  <si>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</si>
  <si>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</si>
  <si>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</si>
  <si>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</si>
  <si>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</si>
  <si>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</si>
  <si>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</si>
  <si>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</si>
  <si>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</si>
  <si>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</si>
  <si>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SUBTOTAL DAS RECEITAS</t>
  </si>
  <si>
    <t xml:space="preserve"> OPERAÇÃO DE CREDITO</t>
  </si>
  <si>
    <t xml:space="preserve">SUBTOTAL COM REFINANCIAMENTO (III) = (I + II) </t>
  </si>
  <si>
    <t>DEFICIT (IV)</t>
  </si>
  <si>
    <t>TOTAL (V) = (III + IV)</t>
  </si>
  <si>
    <t>SALDOS DE EXERCÍCIOS ANTERIORES (UTILIZADOS PARA CRÉDITOS ADICIONAIS)</t>
  </si>
  <si>
    <t xml:space="preserve">     SUPERÁVIT FINANCEIRO</t>
  </si>
  <si>
    <t xml:space="preserve">     REABERTURA DE CRÉDITOS ADICIONAIS</t>
  </si>
  <si>
    <t>TOTAL RECEITAS + SALDOS DE EXERCÍCIOS ANTERIORES</t>
  </si>
  <si>
    <t>DESPESAS</t>
  </si>
  <si>
    <t>Inicial</t>
  </si>
  <si>
    <t>Cred. Adic. / Anulações</t>
  </si>
  <si>
    <t>Dotação Atualizada</t>
  </si>
  <si>
    <t>Empenhado</t>
  </si>
  <si>
    <t>Liquidado</t>
  </si>
  <si>
    <t>Pago</t>
  </si>
  <si>
    <t>Saldo à Empenhar</t>
  </si>
  <si>
    <t>Saldo à Liquidar</t>
  </si>
  <si>
    <t>Saldo à Pagar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</si>
  <si>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</si>
  <si>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</si>
  <si>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</si>
  <si>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</si>
  <si>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</si>
  <si>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</si>
  <si>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</si>
  <si>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</si>
  <si>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</si>
  <si>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(VI)</t>
  </si>
  <si>
    <t>ARMOTIZAÇÃO DA DIVIDA - REFINANC. (VII)</t>
  </si>
  <si>
    <t>SUBTOTAL COM REFINANCIAMENTO (VIII) = (VI+VII)</t>
  </si>
  <si>
    <t>SUPERÁVIT (IX)</t>
  </si>
  <si>
    <t>TOTAL (X) = (VIII+IX)</t>
  </si>
  <si>
    <t>Relatório Resumido da Execução Orçamentária - RREO - Balanço Orçamentário - Período: 6º Bimestre (2016)</t>
  </si>
  <si>
    <t>109.277.536,10</t>
  </si>
  <si>
    <t>1.014.256.347,50</t>
  </si>
  <si>
    <t>NILSON ALCIDES GASPAR</t>
  </si>
  <si>
    <t>PREFEITO MUNICIPAL</t>
  </si>
  <si>
    <t>ROMEU SÉRGIO COLAN</t>
  </si>
  <si>
    <t>CONTADOR - CRC-SP 127629</t>
  </si>
  <si>
    <t>Relatorio Resumido da Execução Orçamentaria - Demonstrativo das Despesas por Função e Subfunção - 6º Bimestre (2016)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</si>
  <si>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</si>
  <si>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</si>
  <si>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</si>
  <si>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</si>
  <si>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</si>
  <si>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</si>
  <si>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</si>
  <si>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</si>
  <si>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</si>
  <si>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</si>
  <si>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</si>
  <si>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</si>
  <si>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</si>
  <si>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</si>
  <si>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</si>
  <si>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</si>
  <si>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</si>
  <si>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</si>
  <si>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</si>
  <si>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</si>
  <si>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</si>
  <si>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</si>
  <si>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</si>
  <si>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</si>
  <si>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</si>
  <si>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</si>
  <si>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</si>
  <si>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</si>
  <si>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</si>
  <si>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</si>
  <si>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</si>
  <si>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</si>
  <si>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</si>
  <si>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</si>
  <si>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</si>
  <si>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</si>
  <si>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</si>
  <si>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</si>
  <si>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</si>
  <si>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</si>
  <si>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</si>
  <si>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</si>
  <si>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</si>
  <si>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</si>
  <si>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</si>
  <si>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</si>
  <si>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</si>
  <si>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</si>
  <si>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</si>
  <si>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</si>
  <si>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</si>
  <si>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</si>
  <si>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</si>
  <si>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</si>
  <si>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</si>
  <si>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</si>
  <si>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</si>
  <si>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</si>
  <si>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</si>
  <si>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</si>
  <si>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</si>
  <si>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</si>
  <si>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</si>
  <si>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</si>
  <si>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</si>
  <si>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</si>
  <si>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</si>
  <si>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</si>
  <si>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</si>
  <si>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</si>
  <si>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</si>
  <si>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</si>
  <si>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</si>
  <si>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</si>
  <si>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</si>
  <si>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</si>
  <si>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</si>
  <si>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</si>
  <si>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</si>
  <si>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</si>
  <si>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</si>
  <si>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</si>
  <si>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</si>
  <si>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604</t>
  </si>
  <si>
    <t>Defesa Sanitária Animal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</si>
  <si>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</si>
  <si>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</si>
  <si>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</si>
  <si>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</si>
  <si>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</si>
  <si>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</si>
  <si>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</si>
  <si>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</si>
  <si>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</si>
  <si>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</si>
  <si>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</si>
  <si>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</si>
  <si>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543</t>
  </si>
  <si>
    <t>Recuperação de Áreas Degradadas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</si>
  <si>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</si>
  <si>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</si>
  <si>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</si>
  <si>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</si>
  <si>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</si>
  <si>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</si>
  <si>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</si>
  <si>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</si>
  <si>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</si>
  <si>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</si>
  <si>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</si>
  <si>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</si>
  <si>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</si>
  <si>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</si>
  <si>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</si>
  <si>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</si>
  <si>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28</t>
  </si>
  <si>
    <t>Encargos Especiais</t>
  </si>
  <si>
    <t>843</t>
  </si>
  <si>
    <t>Serviço da Dívida Interna</t>
  </si>
  <si>
    <t>846</t>
  </si>
  <si>
    <t>Outros Encargos Especiais</t>
  </si>
  <si>
    <t>Reserva de Contingência</t>
  </si>
  <si>
    <t>Total</t>
  </si>
  <si>
    <t>Demonstrativo de Apuração da Receita - R.C.L. Período: Janeiro 2016 à Dezembro 2016</t>
  </si>
  <si>
    <t>ESPECIFICAÇÃO</t>
  </si>
  <si>
    <t>EVOLUÇÃO DA DESPESA LÍQUIDA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</si>
  <si>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</si>
  <si>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</si>
  <si>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</si>
  <si>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</si>
  <si>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</si>
  <si>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</si>
  <si>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</si>
  <si>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</si>
  <si>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</si>
  <si>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</si>
  <si>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</si>
  <si>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</si>
  <si>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</si>
  <si>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RECEITA AGROPECUÁRIA</t>
  </si>
  <si>
    <t>RECEITA INDUSTRIAL</t>
  </si>
  <si>
    <t>RECEITAS CORRENTES (I)</t>
  </si>
  <si>
    <t>DEDUÇÕES</t>
  </si>
  <si>
    <t>CONTRIB. DO SERVIDOR A RPPS</t>
  </si>
  <si>
    <t>RECEITA COMP. PREVIDENCIÁRIA</t>
  </si>
  <si>
    <t>RESTOS A PAGAR CANCELADOS</t>
  </si>
  <si>
    <t>SUB-TOTAL DEDUÇÕES (II)</t>
  </si>
  <si>
    <t>RESULTADO DO FUNDEB</t>
  </si>
  <si>
    <t>FUNDEB RECEBIDO</t>
  </si>
  <si>
    <t>FUNDEB RETIDO</t>
  </si>
  <si>
    <t>DEDUÇÕES (II)</t>
  </si>
  <si>
    <t>RECEITA CORRENTE LÍQUIDA:</t>
  </si>
  <si>
    <t>DEMONSTRATIVO DAS RECEITAS E DESPESAS PREVIDENCIÁRIAS - Período: 6º Bimestre (2016)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</si>
  <si>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</si>
  <si>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</si>
  <si>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</si>
  <si>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</si>
  <si>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</si>
  <si>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</si>
  <si>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</si>
  <si>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</si>
  <si>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</si>
  <si>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</si>
  <si>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RGPS e RPPS</t>
  </si>
  <si>
    <t>Receita Patrimonial</t>
  </si>
  <si>
    <t>Receitas de Valores Mobiliários</t>
  </si>
  <si>
    <t>Outras Receitas Correntes</t>
  </si>
  <si>
    <t>RECEITAS DE CAPITAL (II)</t>
  </si>
  <si>
    <t>RECEITAS INTRA-ORÇAMENTARIAS(III)</t>
  </si>
  <si>
    <t>Contribuição Patronal do Exercício</t>
  </si>
  <si>
    <t>Contribuição Patronal Ativo Civil</t>
  </si>
  <si>
    <t>Contribuição Patronal de Exercícios Anteriores</t>
  </si>
  <si>
    <t>Outras Receitas Intra-Orçamentárias</t>
  </si>
  <si>
    <t>Receita de Capital Intra-Orçamentária</t>
  </si>
  <si>
    <t>Deducação de Receita Orçamentária (IV)</t>
  </si>
  <si>
    <t>TRANSFERÊNCIA FINANCEIRAS
PARA COBERTURA DE DÉFICIT(IV)</t>
  </si>
  <si>
    <t>OUTROS APORTES FINANCEIROS AO
RPPS(V)</t>
  </si>
  <si>
    <t>TOTAL DAS RECEITAS
(VII) = (I+II+III+V+VI) - IV</t>
  </si>
  <si>
    <t>.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</si>
  <si>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</si>
  <si>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</si>
  <si>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</si>
  <si>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</si>
  <si>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</si>
  <si>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(VII)</t>
  </si>
  <si>
    <t>Despesas Correntes</t>
  </si>
  <si>
    <t>Despesas de Capital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</si>
  <si>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</si>
  <si>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</si>
  <si>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</si>
  <si>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</si>
  <si>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</si>
  <si>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ORÇAMENTO)(IX)</t>
  </si>
  <si>
    <t>TOTAL DAS DESPESAS
PREVIDENCIÁRIAS (X)=(VII+VIII+IX)</t>
  </si>
  <si>
    <t>RESULTADO PREVIDENCIÁRIO(XI)
(VI-X)</t>
  </si>
  <si>
    <t>Demonstrativo das Disponibilidades Financeiras do Regime Próprio dos Servidores Públicos
Período: 6º Bimestre (2016)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</si>
  <si>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</si>
  <si>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</si>
  <si>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</si>
  <si>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</si>
  <si>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</si>
  <si>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</si>
  <si>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</si>
  <si>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</si>
  <si>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</si>
  <si>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TOTAL</t>
  </si>
  <si>
    <t>DISPONIBILIDADE FINANCEIRA</t>
  </si>
  <si>
    <t>SALDO ATUAL</t>
  </si>
  <si>
    <t>(-) RESTOS A PAGAR DE EXERCÍCIOS ANTERIORES E OUTRAS OBRIGAÇÕES FINANCEIRAS</t>
  </si>
  <si>
    <t>(=) DISPONIBILIDADE ANTES DA INSCRIÇÃO DE RESTOS A PAGAR DO EXERCÍCIO</t>
  </si>
  <si>
    <t>(-) RESTOS A PAGAR DO EXERCÍCIO</t>
  </si>
  <si>
    <t>(=) DISPONIBILIDADE FINANCEIRA</t>
  </si>
  <si>
    <t>Demonstrativo do Resultado Nominal - Exceto Orgão Previdenciário - Período: 6º Bimestre (2016)</t>
  </si>
  <si>
    <t>SALDO</t>
  </si>
  <si>
    <t>Em 31/12/2015</t>
  </si>
  <si>
    <t>Em 5º Bimestre</t>
  </si>
  <si>
    <t>Em 6º Bimestre</t>
  </si>
  <si>
    <t>DÍVIDA CONSOLIDADA (I)</t>
  </si>
  <si>
    <t>DEDUÇÕES (II)¹</t>
  </si>
  <si>
    <t>ATIVO DISPONÍVEL</t>
  </si>
  <si>
    <t>HAVERES FINANCEIROS</t>
  </si>
  <si>
    <t>(-) RESTOS A PAGAR PROCESSADOS</t>
  </si>
  <si>
    <t>DIVIDA CONSOLIDADA LÍQUIDA (III)=(I-II)</t>
  </si>
  <si>
    <t>RECEITA DE PRIVATIZAÇÕES (IV)</t>
  </si>
  <si>
    <t>PASSIVOS RECONHECIDOS (V)</t>
  </si>
  <si>
    <t>DIVIDA FISCAL LÍQUIDA (III+IV-V)</t>
  </si>
  <si>
    <t>PERÍODO DE REFERÊNCIA</t>
  </si>
  <si>
    <t>No Bimestre</t>
  </si>
  <si>
    <t>Jan. a 6º Bimestre</t>
  </si>
  <si>
    <t>RESULTADO NOMINAL</t>
  </si>
  <si>
    <t>DISCRIMINAÇÃO DA META FISCAL</t>
  </si>
  <si>
    <t>META DE RESULTADO NOMINAL FIXADA NO ANEXO DE METAS FISCAIS</t>
  </si>
  <si>
    <t>DA LDO PARA O EXERCÍCIO DE REFERENCIA</t>
  </si>
  <si>
    <t>FONTE: BALANCETE CONSOLIDADO</t>
  </si>
  <si>
    <t>¹ Se o saldo apurado for negativo, ou seja, se o total do Ativo Disponivel, mais os Haveres Financeiros for menor que o Restos a Pagar Processados, não deverá ser informado nessa linha.</t>
  </si>
  <si>
    <t>Assim quando o cálculo de DEDUÇÕES (II) for negativo, colocar um '-' (traço) nessa linha.</t>
  </si>
  <si>
    <t>Demonstrativo do Resultado Nominal - Orgão Previdenciário - Período: 6º Bimestre (2016)</t>
  </si>
  <si>
    <t>DÍVIDA CONSOLIDADA PREVIDÊNCIÁRIA (I)</t>
  </si>
  <si>
    <t>PASSIVO ATUARIAL</t>
  </si>
  <si>
    <t>OUTRAS DÍVIDAS</t>
  </si>
  <si>
    <t>Demonstrativo do Resultado Primário - Período: 6º Bimestre (2016)</t>
  </si>
  <si>
    <t>LRF, art 53, inciso III</t>
  </si>
  <si>
    <t>RECEITAS FISCAIS</t>
  </si>
  <si>
    <t>PREVISAÕ ANUAL INICIAL</t>
  </si>
  <si>
    <t>PREVISÃO ANUAL ATUALIZADA</t>
  </si>
  <si>
    <t>RECEITAS REALIZADAS</t>
  </si>
  <si>
    <t>RECEITAS FISCAIS CORRENTES (I)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</si>
  <si>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</si>
  <si>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</si>
  <si>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</si>
  <si>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</si>
  <si>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</si>
  <si>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</si>
  <si>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(-)Aplicações Financeiras</t>
  </si>
  <si>
    <t xml:space="preserve">        Transferências Correntes</t>
  </si>
  <si>
    <t xml:space="preserve">   Demais Receitas Correntes</t>
  </si>
  <si>
    <t xml:space="preserve">        Dívida Ativa</t>
  </si>
  <si>
    <t xml:space="preserve">        Diversas Receitas Correntes</t>
  </si>
  <si>
    <t xml:space="preserve">   Operações de Crédito (III)</t>
  </si>
  <si>
    <t xml:space="preserve">   Amortização de Empréstimos (IV)</t>
  </si>
  <si>
    <t xml:space="preserve">   Alienação de Ativos (V)</t>
  </si>
  <si>
    <t xml:space="preserve">   Transferência de Capital</t>
  </si>
  <si>
    <t xml:space="preserve">        Convênios</t>
  </si>
  <si>
    <t xml:space="preserve">        Outras Tranferências de Capital</t>
  </si>
  <si>
    <t>RECEITAS FISCAIS DE CAPITAL (VI)=(II-III-IV-V)</t>
  </si>
  <si>
    <t>DEDUÇÕES DA RECEITA (VII)</t>
  </si>
  <si>
    <t>RECEITAS FISCAIS LÍQUIDAS (VIII)=(I+VI-VII)</t>
  </si>
  <si>
    <t>DESPESAS FISCAIS</t>
  </si>
  <si>
    <t>DOTAÇÃO ANUAL INICIAL</t>
  </si>
  <si>
    <t>DOTAÇÃO ANUAL ATUALIZADA</t>
  </si>
  <si>
    <t>DESPESAS LIQUIDAS</t>
  </si>
  <si>
    <t>DESPESAS CORRENTES (IX)</t>
  </si>
  <si>
    <t xml:space="preserve">   Pessoal e Encargos Sociais</t>
  </si>
  <si>
    <t xml:space="preserve">   Juros e Encargos da Dívida (X)</t>
  </si>
  <si>
    <t xml:space="preserve">   Outras Despesas Correntes</t>
  </si>
  <si>
    <t>DESPESAS FISCAIS CORRENTES (XI) = (IX-X)</t>
  </si>
  <si>
    <t>DESPESAS CAPITAL (XII)</t>
  </si>
  <si>
    <t xml:space="preserve">   Investimentos</t>
  </si>
  <si>
    <t xml:space="preserve">   Inversoes Financeiras</t>
  </si>
  <si>
    <t xml:space="preserve">        Concessão de Empréstimos (XIII)</t>
  </si>
  <si>
    <t xml:space="preserve">        Aquisição de Título de Capital já Integralizado(XIV)</t>
  </si>
  <si>
    <t xml:space="preserve">   Amortização da Divida (XV)</t>
  </si>
  <si>
    <t>DESPESA FISCAIS DE CAPITAL (XVI)=(XII-XIII-XIV-XV)</t>
  </si>
  <si>
    <t>RESERVA DE CONTINGÊNCIA (XVII)</t>
  </si>
  <si>
    <t>DESPESAS FISCAIS LÍQUIDAS (XVIII)=(XI+XVI+XVII)</t>
  </si>
  <si>
    <t>RESULTADO PRIMARIO (VIII-XVIII)</t>
  </si>
  <si>
    <t>META DE RESULTADO PRIMARIO FIXADA NO ANEXO DE METAS FISCAIS DA LDO</t>
  </si>
  <si>
    <t>Demonstrativo das Disponibilidades Financeiras Orçamentárias - Período: 6º Bimestre (2016)</t>
  </si>
  <si>
    <t>PODER</t>
  </si>
  <si>
    <t>DISPONIBILIDADES FINANCEIRAS</t>
  </si>
  <si>
    <t>DISPONIBILIDADES FINANCEIRAS LIQUIDAS (VI=III-IV-V)</t>
  </si>
  <si>
    <t>INSCRIÇÕES EM RESTOS A PAGAR (X)</t>
  </si>
  <si>
    <t>SUFICIENCIA / INSUFICIÊNCIA FINANCEIRA (XI)</t>
  </si>
  <si>
    <t xml:space="preserve">     ÓRGÃO</t>
  </si>
  <si>
    <t>DO EXERCÍCIO (I)</t>
  </si>
  <si>
    <t>DE EXERCICIO ANTERIOR(II)</t>
  </si>
  <si>
    <t>TOTAIS III (I+II)</t>
  </si>
  <si>
    <t>R.P. DE EXERCÍCIOS ANTERIORES (IV)</t>
  </si>
  <si>
    <t>EMPENHADOS LIQUIDADOS A PAGAR (V)</t>
  </si>
  <si>
    <t xml:space="preserve">          FONTE DE RECURSOS</t>
  </si>
  <si>
    <t>CÓDIGO DE APLICAÇÃO</t>
  </si>
  <si>
    <t>PODER EXECUTIVO</t>
  </si>
  <si>
    <t xml:space="preserve">     PREFEITURA MUNICIPAL</t>
  </si>
  <si>
    <t xml:space="preserve">          01 - TESOURO</t>
  </si>
  <si>
    <t>100.0092 - MIN. CULTURA - CONV. 0363.565-90/11 - PRÇ ESPORTES E DA CULTURA - CONTRAPARTIDA</t>
  </si>
  <si>
    <t>100.0114 - OP. CRÉDITO - CONSTRUÇÃO DE VIADUTO - CONTRAPARTIDA</t>
  </si>
  <si>
    <t>100.0117 - MIN. CIDADES - CONTR. 0387.952-98/12 - CONSTR. DE TRAVESSIAS - CONTRAPARTIDA</t>
  </si>
  <si>
    <t>100.0136 - MIN. ESP.- IMPL. E MODERNIZ INFRAEST.ESPORTIVA -M SOL-OGU 790559 /2013 - CONTRAPARTIDA</t>
  </si>
  <si>
    <t>100.0141 - CIP - CONTRIBUIÇÃO ILUMINAÇÃO PÚBLICA</t>
  </si>
  <si>
    <t>100.0142 - DIMPE</t>
  </si>
  <si>
    <t>100.0143 - LOTEAMENTOS DIVERSOS</t>
  </si>
  <si>
    <t>100.0144 - CONV. EST. Nº 12/16 JOGOS ESCOLARES CATEGORIA INFANTIL - CONTRAPARTIDA</t>
  </si>
  <si>
    <t>100.0145 - VERBAS DE SUCUMBENCIA JUDICIAL</t>
  </si>
  <si>
    <t>110.0000 - GERAL</t>
  </si>
  <si>
    <t>111.0000 - REMUNERAÇÃO DE APLICAÇÕES FINANCEIRAS</t>
  </si>
  <si>
    <t>120.0000 - ALIENAÇÃO DE BENS</t>
  </si>
  <si>
    <t>130.0000 - CIDE-CONTRIBUIÇÃO DE INTERVENÇÃO NO DOMÍNIO ECONÔMICO</t>
  </si>
  <si>
    <t>140.0000 - ROYALTIES DA EXPLORAÇÃO DO PETRÓLEO E GÁS NATURAL</t>
  </si>
  <si>
    <t>210.0000 - EDUCAÇÃO INFANTIL</t>
  </si>
  <si>
    <t>220.0000 - ENSINO FUNDAMENTAL</t>
  </si>
  <si>
    <t>230.0000 - ENSINO MÉDIO</t>
  </si>
  <si>
    <t>240.0000 - EDUCAÇÃO ESPECIAL</t>
  </si>
  <si>
    <t>310.0000 - SAÚDE–GERAL</t>
  </si>
  <si>
    <t>410.0000 - TRÂNSITO-SINALIZAÇÃO</t>
  </si>
  <si>
    <t>450.0000 - TRÂNSITO-FISCALIZAÇÃO</t>
  </si>
  <si>
    <t>500.0002 - CONVENIO FUNDACAO CASA - CONTRAPARTIDA</t>
  </si>
  <si>
    <t>510.0000 - ASSISTÊNCIA SOCIAL-GERAL</t>
  </si>
  <si>
    <t>TOTAL FONTE 01</t>
  </si>
  <si>
    <t xml:space="preserve">          02 - TRANSFERÊNCIAS E CONVÊNIOS ESTADUAIS-VINCULADOS</t>
  </si>
  <si>
    <t>100.0019 - CONVÊNIO PROJETO GURI</t>
  </si>
  <si>
    <t>100.0072 - RECAPEAMENTO - CONV. 139/10 - GOV. EST. SECR. ECON. PLAN.</t>
  </si>
  <si>
    <t>100.0102 - CONVÊNIO DO ESTADO R$ 1.000.000,00 - INFRA 5</t>
  </si>
  <si>
    <t>100.0124 - CONV. ESTADUAL - SERT. Nº 164/11 - BCO DO POVO PAULISTA</t>
  </si>
  <si>
    <t>100.0126 - RECAPEAMENTO ASFÁLTICO DVS BAIRROS-CV 144/2014</t>
  </si>
  <si>
    <t>100.0127 - RECAPEAMENTO ASFÁLTICO DVS BAIRROS-CV 145/2014.</t>
  </si>
  <si>
    <t>100.0129 - CENTRO INOVAÇÃO TECNOL DE INDAIATUBA - CV GSA Nº 036/14-PROC 57/14</t>
  </si>
  <si>
    <t>100.0144 - CONV. EST. Nº 12/16 JOGOS ESCOLARES CATEGORIA INFANTIL</t>
  </si>
  <si>
    <t>210.0000 - EDUCAÇÃO INFANTIL-Convênios/entidades/fundos</t>
  </si>
  <si>
    <t>210.0011 - CONVÊNIO ESTADUAL - CRECHE JD BELA VISTA</t>
  </si>
  <si>
    <t>220.0001 - EF - MERENDA ESCOLAR - DSE</t>
  </si>
  <si>
    <t>220.0002 - EF - TRANSPORTE ESCOLAR</t>
  </si>
  <si>
    <t>220.0021 - CONV. PARCEIRA ESTADO SP - EE JARDIM PAULISTA</t>
  </si>
  <si>
    <t>220.0028 - EF - MERENDA ESCOLAR - SEE</t>
  </si>
  <si>
    <t>220.0029 - EF - EJA - MERENDA ESCOLAR - SEE</t>
  </si>
  <si>
    <t>220.0031 - SEE - EF INTEGRAL</t>
  </si>
  <si>
    <t>230.0001 - ENSINO MEDIO - TRANSPORTE ESCOLAR</t>
  </si>
  <si>
    <t>230.0010 - EM - MERENDA ESCOLAR - SEE</t>
  </si>
  <si>
    <t>230.0011 - EM - EJA - MERENDA ESCOLAR - SEE</t>
  </si>
  <si>
    <t>230.0013 - SEE - EM INTEGRAL</t>
  </si>
  <si>
    <t>261.0000 - EDUCAÇÃO-FUNDEB-MAGISTÉRIO </t>
  </si>
  <si>
    <t>262.0000 - EDUCAÇÃO-FUNDEB-OUTROS </t>
  </si>
  <si>
    <t>300.0035 - REC.ESTADUAL-INSUMOS DIABETES</t>
  </si>
  <si>
    <t>300.0053 - SUS - CAPAC. GERENTES DE UN. DE SAUDE</t>
  </si>
  <si>
    <t>300.0063 - MEDICAMENTOS DOSE CERTA</t>
  </si>
  <si>
    <t>300.0070 - SAÚDE - PAB ESTADUAL</t>
  </si>
  <si>
    <t>300.0078 - TA- CUSTEIO AÇÕES SAÚDE - CV 1058/14</t>
  </si>
  <si>
    <t>300.0079 - SUS - INCENTIVO ESTADUAL P/ CASAS APOIO DST/AIDS</t>
  </si>
  <si>
    <t>300.0085 - TODOS JUNTOS CONTRA O AEDES AEGYPTI</t>
  </si>
  <si>
    <t>500.0001 - CONVENIO DRADS - ALTA COMPLEXIDADE</t>
  </si>
  <si>
    <t>500.0002 - DRADS MÉDIA COMPLEXIDADE</t>
  </si>
  <si>
    <t>500.0012 - CONVENIO DRADS - PROTECAO BASICA</t>
  </si>
  <si>
    <t>TOTAL FONTE 02</t>
  </si>
  <si>
    <t xml:space="preserve">          03 - RECURSOS PRÓPRIOS DE FUNDOS ESPECIAIS DE DESPESA-VINCULADOS</t>
  </si>
  <si>
    <t>100.0001 - FAE-FUNDO DE APOIO AO ESPORTE</t>
  </si>
  <si>
    <t>100.0025 - RECBTOS MUTUARIOS CAMINHO DA LUZ</t>
  </si>
  <si>
    <t>100.0029 - CONVENIO CDHU-CASAS MATO DENTRO</t>
  </si>
  <si>
    <t>100.0030 - FUNDETUR-FUNDO TURISMO</t>
  </si>
  <si>
    <t>100.0071 - LEI N.5450/2008- 3% DOS LOTEAMENTOS</t>
  </si>
  <si>
    <t>100.0081 - FUNSEG - FUNDO MUNICIPAL DE SEGURANCA</t>
  </si>
  <si>
    <t>100.0128 - FUNDO MUNICIPAL DE CULTURA</t>
  </si>
  <si>
    <t>300.0024 - SAUDE - DEVISA</t>
  </si>
  <si>
    <t>460.0000 - TRÂNSITO-EDUCAÇÃO DE TRÂNSITO</t>
  </si>
  <si>
    <t>470.0000 - TRÂNSITO-FUNSET</t>
  </si>
  <si>
    <t>500.0019 - FUNSSOL</t>
  </si>
  <si>
    <t>500.0025 - FUNCRI - IMPOSTO DE RENDA</t>
  </si>
  <si>
    <t>500.0033 - FUNDO REMAD</t>
  </si>
  <si>
    <t>TOTAL FONTE 03</t>
  </si>
  <si>
    <t xml:space="preserve">          04 - RECURSOS PRÓPRIOS DA ADMINISTRAÇÃO INDIRETA</t>
  </si>
  <si>
    <t>TOTAL FONTE 04</t>
  </si>
  <si>
    <t xml:space="preserve">          05 - TRANSFERÊNCIAS E CONVÊNIOS FEDERAIS-VINCULADOS</t>
  </si>
  <si>
    <t>100.0039 - CONVENIO FUNASA - BARRAGEM/MIRIM - SAAE</t>
  </si>
  <si>
    <t>100.0086 - CONVENIO PAC - INTECEPTOR ESGOTO - MAR.DIR.RIO JUNIDIAI</t>
  </si>
  <si>
    <t>100.0088 - MIN. ESP. - CONV. 032696232/10 - CONSTR. DE VELODROMO</t>
  </si>
  <si>
    <t>100.0092 - MIN. CULTURA - CONV. 0363.565-90/11 - PRÇ ESPORTES E DA CULTURA</t>
  </si>
  <si>
    <t>100.0108 - MIN. CIDADES PAC-2/OGU Nº 0351.307-12/2011</t>
  </si>
  <si>
    <t>100.0115 - MIN. ESP. - CONTR. 770729/12 - CONSTR. DE VELODROMO FASE II</t>
  </si>
  <si>
    <t>100.0116 - MIN. ESP. - CONTR. 29935/12 - CONSTR. DE PISCINA</t>
  </si>
  <si>
    <t>100.0117 - MIN. CIDADES - CONTR. 0387.952-98/12 - CONSTR. DE TRAVESSIAS</t>
  </si>
  <si>
    <t>100.0118 - TAMOIOS I - CONVÊNIO CEF TRABALHO SOCIAL</t>
  </si>
  <si>
    <t>100.0119 - TAMOIOS II - CONVÊNIO CEF TRABALHO SOCIAL</t>
  </si>
  <si>
    <t>100.0121 - CONV. SENASP/MJ -796149/13-PROG SEG PÚBLICA-FORTALECIMENTO G.M</t>
  </si>
  <si>
    <t>100.0130 - MIN. ESP.- TC. 0425778-95/14 - CTR INICIAÇÃO ESPORTE-CIE</t>
  </si>
  <si>
    <t>100.0136 - MIN. ESP.- IMPL. E MODERNIZ INFRAEST.ESPORTIVA -M SOL-OGU 790559 /2013</t>
  </si>
  <si>
    <t>100.0137 - COND RESID INDAIATUBA- CV 42064910 CEF -PMCMVIDA-TR SOCIAL</t>
  </si>
  <si>
    <t>210.0002 - EI - PNAC-PNAE-CRECHE</t>
  </si>
  <si>
    <t>210.0005 - EI-PNAP</t>
  </si>
  <si>
    <t>210.0006 - EI-PNATE</t>
  </si>
  <si>
    <t>210.0007 - EI - QSE</t>
  </si>
  <si>
    <t>210.0008 - PROGRAMA APOIO A CRECHES</t>
  </si>
  <si>
    <t>210.0009 - PNAP - EI INTEGRAL</t>
  </si>
  <si>
    <t>210.0010 - EI - PDDE</t>
  </si>
  <si>
    <t>210.0012 - PROGRAMA APOIO A CRECHE - BRASIL CARINHOSO</t>
  </si>
  <si>
    <t>220.0004 - EF - QSE</t>
  </si>
  <si>
    <t>220.0005 - EF - PNAE</t>
  </si>
  <si>
    <t>220.0007 - EF - PNATE</t>
  </si>
  <si>
    <t>220.0017 - EF-EJA-PNAE</t>
  </si>
  <si>
    <t>220.0026 - EF - PNAE MAIS EDUCAÇÃO</t>
  </si>
  <si>
    <t>220.0030 - PNAE - EF INTEGRAL</t>
  </si>
  <si>
    <t>230.0005 - EM-PNATE</t>
  </si>
  <si>
    <t>230.0006 - EM-PNAEM</t>
  </si>
  <si>
    <t>230.0007 - EM-EJA-PNAE</t>
  </si>
  <si>
    <t>230.0012 - EM - QSE</t>
  </si>
  <si>
    <t>230.0014 - PNAE - EM INTEGRAL</t>
  </si>
  <si>
    <t>240.0001 - PNAE - AEE</t>
  </si>
  <si>
    <t>300.0041 - PORT. MIN. SAUDE Nº 2026/09 - UN. PRONTO ATEND. - UPA</t>
  </si>
  <si>
    <t>300.0042 - BLOCO DE ATENCAO BASICA - PAB</t>
  </si>
  <si>
    <t>300.0043 - BLOCO DE MAC - MEDIA E ALTA COMPLEXIDADE</t>
  </si>
  <si>
    <t>300.0044 - MAC - CEO - CENTRO DE ESPECIALIDADES ODONTOLOG.</t>
  </si>
  <si>
    <t>300.0045 - MAC - CEREST - CENTRO REF. EM SAUDE DO TRABALHADOR</t>
  </si>
  <si>
    <t>300.0046 - MAC - CAPS - CENTRO DE ATENCAO PSICOSOCIAL</t>
  </si>
  <si>
    <t>300.0047 - BLOCO DE VIGILANCIA EM SAUDE</t>
  </si>
  <si>
    <t>300.0048 - VIGILANCIA EPIDEMIOLOGICA</t>
  </si>
  <si>
    <t>300.0049 - BLOCO DE ASSISTENCIA FARMACEUTICA</t>
  </si>
  <si>
    <t>300.0050 - BLOCO DE GESTAO DO SUS</t>
  </si>
  <si>
    <t>300.0051 - FARPOP - FARMACIA POPULAR</t>
  </si>
  <si>
    <t>300.0052 - FNS - AIDS</t>
  </si>
  <si>
    <t>300.0055 - OBRAS UBS ITAICI - PORTARIA 3177/09 MIN. SAUDE</t>
  </si>
  <si>
    <t>300.0057 - SAÚDE - PARTICIPASUS</t>
  </si>
  <si>
    <t>300.0058 - SAUDE - RECURSOS PROESF</t>
  </si>
  <si>
    <t>300.0062 - SUS - MAC REDE CEGONHA</t>
  </si>
  <si>
    <t>300.0064 - MAC - REDE URGÊNCIA/EMERGÊNCIA</t>
  </si>
  <si>
    <t>300.0066 - MIN. SAÚDE - IMPLANT. UBS CECAP</t>
  </si>
  <si>
    <t>300.0071 - SAÚDE - MS - REFORMA UBS 7</t>
  </si>
  <si>
    <t>300.0074 - SUS-UNIDADE DE ACOLHIMENTO ADULTO- (MASCULINO)</t>
  </si>
  <si>
    <t>300.0075 - SUS-UNIDADE DE ACOLHIMENTO ADULTO- (FEMININO)</t>
  </si>
  <si>
    <t>300.0076 - SUS - UPA - ESTRUTURAÇÃO DE  UNID ATENÇÃO ESP EM SAÚDE</t>
  </si>
  <si>
    <t>300.0080 - SUS - UPA CUSTEIO</t>
  </si>
  <si>
    <t>300.0081 - SUS - EMENDA PARLAMENTAR -AQ PROD MÉDICOS</t>
  </si>
  <si>
    <t>300.0083 - SUS - MAC -  RESIDÊNCIA MÉDICA</t>
  </si>
  <si>
    <t>300.0084 - SUS-EMENDA PARLAMENTAR-ESTRUT REDE SERV AT BÁS SAÚDE</t>
  </si>
  <si>
    <t>300.0086 - SUS - BL MAC - EMAD/ MELHOR EM CASA</t>
  </si>
  <si>
    <t>300.0087 - SUS - INCREMENTO FINANCEIRO À MAC</t>
  </si>
  <si>
    <t>500.0003 - REPASSE FEDERAL - ALTA COMPLEXIDADE</t>
  </si>
  <si>
    <t>500.0007 - REPASSE FEDERAL - PISO BASICO</t>
  </si>
  <si>
    <t>500.0009 - BOLSA FAMÍLIA-IGD-PORT CM/MDS 148/06</t>
  </si>
  <si>
    <t>500.0010 - PETI JOR.-PORT.SEAS 458/01-M.SABES 47/07</t>
  </si>
  <si>
    <t>500.0014 - REPASSE FEDERAL - MEDIA COMPLEXIDADE</t>
  </si>
  <si>
    <t>500.0015 - PAIF - PROG. DE AT. INTR. A FAMÍLIA</t>
  </si>
  <si>
    <t>500.0028 - PRÓ JOVEM</t>
  </si>
  <si>
    <t>500.0032 - BPC NA ESCOLA</t>
  </si>
  <si>
    <t>500.0036 - PAEFI - PROT. ATEND. ESPECIALIZADOFAMILIAS INDIVIDUOS</t>
  </si>
  <si>
    <t>500.0039 - FNAS - IGD SUAS</t>
  </si>
  <si>
    <t>500.0041 - MOBILIZAÇÃO SOCIAL PRAÇA DO PAC</t>
  </si>
  <si>
    <t>500.0042 - PAIF - CRAS III</t>
  </si>
  <si>
    <t>500.0043 - PAIF - CRAS IV</t>
  </si>
  <si>
    <t>500.0044 - MIN. DESENV. SOCIAL - CONVÊNIO 776341/2012 - AQ. DE VEICULOS</t>
  </si>
  <si>
    <t>500.0045 - SOCIAL - RESIDÊNCIA INCLUSIVA</t>
  </si>
  <si>
    <t>500.0046 - SOCIAL - SCFV - SERV. DE CONVIVÊNCIA</t>
  </si>
  <si>
    <t>500.0047 - FMAS - ACEPETI -RESOLUÇÃO Nº 8/2013</t>
  </si>
  <si>
    <t>500.0049 - APRIMORA REDE (AP REDE)</t>
  </si>
  <si>
    <t>TOTAL FONTE 05</t>
  </si>
  <si>
    <t xml:space="preserve">          06 - OUTRAS FONTES DE RECURSOS</t>
  </si>
  <si>
    <t>100.0084 - CONVÊNIO AGENCAMP-REVIRADA CULTURAL</t>
  </si>
  <si>
    <t>100.0099 - CONVENIO AGEMCAMP DEFESA CONV 044/12</t>
  </si>
  <si>
    <t>100.0103 - CONV AGEMCAMP DEFESA 0061/12-SIST REG VIDEOMONITORAMENTO</t>
  </si>
  <si>
    <t>100.0134 - CV 33/14 AGEMCAMP SEGURANÇA - SIST REG RADIOCOMUNICAÇÃO DIGITAL</t>
  </si>
  <si>
    <t>100.0135 - CV 41/14 AGEMCAMP SEGURANÇA - SIST REG AMPL VIDEOMONITORAMENTO</t>
  </si>
  <si>
    <t>300.0082 - PROJETO COMBATE A DENGUE - FUNDOCAMP-052/2015</t>
  </si>
  <si>
    <t>TOTAL FONTE 06</t>
  </si>
  <si>
    <t xml:space="preserve">          07 - OPERAÇÕES DE CRÉDITO</t>
  </si>
  <si>
    <t>100.0110 - OP CRÉDITO AMPLIAÇÃO SIST. CAP. RIO PIRAI CONTR. 0354.457-99/12</t>
  </si>
  <si>
    <t>100.0111 - OP CRÉDITO AMPL. ETA III CONTR. 0354.447-62/12</t>
  </si>
  <si>
    <t>100.0114 - OP. CRÉDITO - CONSTRUÇÃO DE VIADUTO</t>
  </si>
  <si>
    <t>100.0131 - OP. CRÉDITO - IMPLANTAÇÃO DE ANEL VIÁRIO</t>
  </si>
  <si>
    <t>TOTAL FONTE 07</t>
  </si>
  <si>
    <t>TOTAL PREFEITURA</t>
  </si>
  <si>
    <t xml:space="preserve">     SAAE - SERVIÇO AUTÔNOMO DE ÁGUA E ESGOTO</t>
  </si>
  <si>
    <t>100.0062 - FEHIDRO PERDAS - SAAE</t>
  </si>
  <si>
    <t>100.0106 - CONV. ESTADUAL - PROJETO ZONA NORTE - SAAE</t>
  </si>
  <si>
    <t>100.0107 - CONV. ESTADUAL - MONITORAMENTO BARNABE - SAAE</t>
  </si>
  <si>
    <t>100.0132 - FEHIDRO SUBSTITUIÇÃO DE REDE - SAAE</t>
  </si>
  <si>
    <t>100.0039 - CONVENIO FUNASA - BARRAGEM/MIRIM - SAAE - CONTRAPARTIDA</t>
  </si>
  <si>
    <t>100.0086 - CONVENIO PAC - INTECEPTOR ESGOTO - MAR.DIR.RIO JUNIDIAI - CONTRAPARTIDA</t>
  </si>
  <si>
    <t>100.0106 - CONV. ESTADUAL - PROJETO ZONA NORTE - SAAE - CONTRAPARTIDA</t>
  </si>
  <si>
    <t>100.0110 - OP CRÉDITO AMPLIAÇÃO SIST. CAP. RIO PIRAI CONTR. 0354.457-99/12 - CONTRAPARTIDA</t>
  </si>
  <si>
    <t>100.0111 - OP CRÉDITO AMPL. ETA III CONTR. 0354.447-62/12 - CONTRAPARTIDA</t>
  </si>
  <si>
    <t>100.0132 - FEHIDRO SUBSTITUIÇÃO DE REDE - SAAE - CONTRAPARTIDA</t>
  </si>
  <si>
    <t>100.0123 - ANA/PRODES ADEQUAÇÃO E AMPLIAÇÃO DA ETE Mº A CANDELLO</t>
  </si>
  <si>
    <t>TOTAL SAAE</t>
  </si>
  <si>
    <t xml:space="preserve">     SEPREV - SERVICO MUNICIPAL DE PREVIDENCIA SOCIAL</t>
  </si>
  <si>
    <t>610.0000 - RPPS-CONTRIBUIÇÕES</t>
  </si>
  <si>
    <t>PODER LEGISLATIVO</t>
  </si>
  <si>
    <t>TOTAL SEPREV</t>
  </si>
  <si>
    <t>CAMARA MUNICIPAL</t>
  </si>
  <si>
    <t xml:space="preserve">     FIEC - FUNDAÇÃO INDAIATUBANA DE EDUCAÇÃO E CULTURA</t>
  </si>
  <si>
    <t>TOTAL FIEC</t>
  </si>
  <si>
    <t xml:space="preserve">     FUNDAÇÃO PRÓ MEMÓRIA DE INDAIATUBA</t>
  </si>
  <si>
    <t>TOTAL PRÓ MEMÓRIA</t>
  </si>
  <si>
    <t>TOTAL PODER EXECUTIVO</t>
  </si>
  <si>
    <t>PODER LEGISLÁTIVO</t>
  </si>
  <si>
    <t xml:space="preserve">     CÂMARA MUNICIPAL DE INDAIATUBA</t>
  </si>
  <si>
    <t>TOTAL CÂMARA</t>
  </si>
  <si>
    <t>TOTAL PODER LEGISLÁTIVO</t>
  </si>
  <si>
    <t>Fonte: Balancete Consolidado</t>
  </si>
  <si>
    <t xml:space="preserve">Nota: </t>
  </si>
  <si>
    <t>Demonstrativo de Restos a Pagar - Período: 6º Bimestre (2016)</t>
  </si>
  <si>
    <t>PODER / ÓRGÃO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</si>
  <si>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</si>
  <si>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</si>
  <si>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</si>
  <si>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</si>
  <si>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</si>
  <si>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</si>
  <si>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Processados</t>
  </si>
  <si>
    <t>Não Processados</t>
  </si>
  <si>
    <t>Pagamentos</t>
  </si>
  <si>
    <t>Cancelamentos</t>
  </si>
  <si>
    <t>Process.</t>
  </si>
  <si>
    <t>Código de Aplicação</t>
  </si>
  <si>
    <t>PREFEITURA MUNICIPAL</t>
  </si>
  <si>
    <t>01.100.0092 - MIN. CULTURA - CONV. 0363.565-90/11 - PRÇ ESPORTES E DA CULTURA - CONTRAPARTIDA</t>
  </si>
  <si>
    <t>01.100.0114 - OP. CRÉDITO - CONSTRUÇÃO DE VIADUTO - CONTRAPARTIDA</t>
  </si>
  <si>
    <t>01.100.0117 - MIN. CIDADES - CONTR. 0387.952-98/12 - CONSTR. DE TRAVESSIAS - CONTRAPARTIDA</t>
  </si>
  <si>
    <t>01.100.0136 - MIN. ESP.- IMPL. E MODERNIZ INFRAEST.ESPORTIVA -M SOL-OGU 790559 /2013 - CONTRAPARTIDA</t>
  </si>
  <si>
    <t>01.100.0141 - CIP - CONTRIBUIÇÃO ILUMINAÇÃO PÚBLICA</t>
  </si>
  <si>
    <t>01.110.0000 - GERAL</t>
  </si>
  <si>
    <t>01.111.0000 - REMUNERAÇÃO DE APLICAÇÕES FINANCEIRAS</t>
  </si>
  <si>
    <t>01.130.0000 - CIDE-CONTRIBUIÇÃO DE INTERVENÇÃO NO DOMÍNIO ECONÔMICO</t>
  </si>
  <si>
    <t>01.210.0000 - EDUCAÇÃO INFANTIL</t>
  </si>
  <si>
    <t>01.220.0000 - ENSINO FUNDAMENTAL</t>
  </si>
  <si>
    <t>01.230.0000 - ENSINO MÉDIO</t>
  </si>
  <si>
    <t>01.240.0000 - EDUCAÇÃO ESPECIAL</t>
  </si>
  <si>
    <t>01.310.0000 - SAÚDE–GERAL</t>
  </si>
  <si>
    <t>01.410.0000 - TRÂNSITO-SINALIZAÇÃO</t>
  </si>
  <si>
    <t>01.450.0000 - TRÂNSITO-FISCALIZAÇÃO</t>
  </si>
  <si>
    <t>01.510.0000 - ASSISTÊNCIA SOCIAL-GERAL</t>
  </si>
  <si>
    <t>02.100.0102 - CONVÊNIO DO ESTADO R$ 1.000.000,00 - INFRA 5</t>
  </si>
  <si>
    <t>02.210.0011 - CONVÊNIO ESTADUAL - CRECHE JD BELA VISTA</t>
  </si>
  <si>
    <t>02.220.0002 - EF - TRANSPORTE ESCOLAR</t>
  </si>
  <si>
    <t>02.220.0028 - EF - MERENDA ESCOLAR - SEE</t>
  </si>
  <si>
    <t>02.220.0031 - SEE - EF INTEGRAL</t>
  </si>
  <si>
    <t>02.230.0001 - ENSINO MEDIO - TRANSPORTE ESCOLAR</t>
  </si>
  <si>
    <t>02.230.0010 - EM - MERENDA ESCOLAR - SEE</t>
  </si>
  <si>
    <t>02.230.0011 - EM - EJA - MERENDA ESCOLAR - SEE</t>
  </si>
  <si>
    <t>02.230.0013 - SEE - EM INTEGRAL</t>
  </si>
  <si>
    <t>02.261.0000 - EDUCAÇÃO-FUNDEB-MAGISTÉRIO </t>
  </si>
  <si>
    <t>02.262.0000 - EDUCAÇÃO-FUNDEB-OUTROS </t>
  </si>
  <si>
    <t>02.500.0001 - CONVENIO DRADS - ALTA COMPLEXIDADE</t>
  </si>
  <si>
    <t>02.500.0002 - DRADS MÉDIA COMPLEXIDADE</t>
  </si>
  <si>
    <t>02.500.0012 - CONVENIO DRADS - PROTECAO BASICA</t>
  </si>
  <si>
    <t>03.110.0000 - GERAL</t>
  </si>
  <si>
    <t>03.300.0024 - SAUDE - DEVISA</t>
  </si>
  <si>
    <t>03.410.0000 - TRÂNSITO-SINALIZAÇÃO</t>
  </si>
  <si>
    <t>03.450.0000 - TRÂNSITO-FISCALIZAÇÃO</t>
  </si>
  <si>
    <t>03.500.0019 - FUNSSOL</t>
  </si>
  <si>
    <t>03.500.0025 - FUNCRI - IMPOSTO DE RENDA</t>
  </si>
  <si>
    <t>05.100.0092 - MIN. CULTURA - CONV. 0363.565-90/11 - PRÇ ESPORTES E DA CULTURA</t>
  </si>
  <si>
    <t>05.100.0115 - MIN. ESP. - CONTR. 770729/12 - CONSTR. DE VELODROMO FASE II</t>
  </si>
  <si>
    <t>05.100.0116 - MIN. ESP. - CONTR. 29935/12 - CONSTR. DE PISCINA</t>
  </si>
  <si>
    <t>05.100.0117 - MIN. CIDADES - CONTR. 0387.952-98/12 - CONSTR. DE TRAVESSIAS</t>
  </si>
  <si>
    <t>05.100.0130 - MIN. ESP.- TC. 0425778-95/14 - CTR INICIAÇÃO ESPORTE-CIE</t>
  </si>
  <si>
    <t>05.100.0136 - MIN. ESP.- IMPL. E MODERNIZ INFRAEST.ESPORTIVA -M SOL-OGU 790559 /2013</t>
  </si>
  <si>
    <t>05.100.0137 - COND RESID INDAIATUBA- CV 42064910 CEF -PMCMVIDA-TR SOCIAL</t>
  </si>
  <si>
    <t>05.210.0002 - EI - PNAC-PNAE-CRECHE</t>
  </si>
  <si>
    <t>05.210.0005 - EI-PNAP</t>
  </si>
  <si>
    <t>05.210.0007 - EI - QSE</t>
  </si>
  <si>
    <t>05.210.0008 - PROGRAMA APOIO A CRECHES</t>
  </si>
  <si>
    <t>05.210.0012 - PROGRAMA APOIO A CRECHE - BRASIL CARINHOSO</t>
  </si>
  <si>
    <t>05.220.0004 - EF - QSE</t>
  </si>
  <si>
    <t>05.220.0005 - EF - PNAE</t>
  </si>
  <si>
    <t>05.220.0017 - EF-EJA-PNAE</t>
  </si>
  <si>
    <t>05.230.0007 - EM-EJA-PNAE</t>
  </si>
  <si>
    <t>05.230.0012 - EM - QSE</t>
  </si>
  <si>
    <t>05.230.0014 - PNAE - EM INTEGRAL</t>
  </si>
  <si>
    <t>05.300.0041 - PORT. MIN. SAUDE Nº 2026/09 - UN. PRONTO ATEND. - UPA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</si>
  <si>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</si>
  <si>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</si>
  <si>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</si>
  <si>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</si>
  <si>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</si>
  <si>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05.300.0047 - BLOCO DE VIGILANCIA EM SAUDE</t>
  </si>
  <si>
    <t>05.300.0048 - VIGILANCIA EPIDEMIOLOGICA</t>
  </si>
  <si>
    <t>05.300.0049 - BLOCO DE ASSISTENCIA FARMACEUTICA</t>
  </si>
  <si>
    <t>05.300.0051 - FARPOP - FARMACIA POPULAR</t>
  </si>
  <si>
    <t>05.300.0052 - FNS - AIDS</t>
  </si>
  <si>
    <t>05.300.0057 - SAÚDE - PARTICIPASUS</t>
  </si>
  <si>
    <t>05.300.0062 - SUS - MAC REDE CEGONHA</t>
  </si>
  <si>
    <t>05.300.0064 - MAC - REDE URGÊNCIA/EMERGÊNCIA</t>
  </si>
  <si>
    <t>05.300.0076 - SUS - UPA - ESTRUTURAÇÃO DE  UNID ATENÇÃO ESP EM SAÚDE</t>
  </si>
  <si>
    <t>05.300.0080 - SUS - UPA CUSTEIO</t>
  </si>
  <si>
    <t>05.300.0081 - SUS - EMENDA PARLAMENTAR -AQ PROD MÉDICOS</t>
  </si>
  <si>
    <t>05.300.0083 - SUS - MAC -  RESIDÊNCIA MÉDICA</t>
  </si>
  <si>
    <t>05.300.0084 - SUS-EMENDA PARLAMENTAR-ESTRUT REDE SERV AT BÁS SAÚDE</t>
  </si>
  <si>
    <t>05.300.0086 - SUS - BL MAC - EMAD/ MELHOR EM CASA</t>
  </si>
  <si>
    <t>05.500.0003 - REPASSE FEDERAL - ALTA COMPLEXIDADE</t>
  </si>
  <si>
    <t>05.500.0009 - BOLSA FAMÍLIA-IGD-PORT CM/MDS 148/06</t>
  </si>
  <si>
    <t>05.500.0014 - REPASSE FEDERAL - MEDIA COMPLEXIDADE</t>
  </si>
  <si>
    <t>05.500.0015 - PAIF - PROG. DE AT. INTR. A FAMÍLIA</t>
  </si>
  <si>
    <t>05.500.0036 - PAEFI - PROT. ATEND. ESPECIALIZADOFAMILIAS INDIVIDUOS</t>
  </si>
  <si>
    <t>05.500.0039 - FNAS - IGD SUAS</t>
  </si>
  <si>
    <t>05.500.0042 - PAIF - CRAS III</t>
  </si>
  <si>
    <t>05.500.0043 - PAIF - CRAS IV</t>
  </si>
  <si>
    <t>05.500.0046 - SOCIAL - SCFV - SERV. DE CONVIVÊNCIA</t>
  </si>
  <si>
    <t>05.500.0047 - FMAS - ACEPETI -RESOLUÇÃO Nº 8/2013</t>
  </si>
  <si>
    <t>06.100.0134 - CV 33/14 AGEMCAMP SEGURANÇA - SIST REG RADIOCOMUNICAÇÃO DIGITAL</t>
  </si>
  <si>
    <t>06.300.0082 - PROJETO COMBATE A DENGUE - FUNDOCAMP-052/2015</t>
  </si>
  <si>
    <t>07.100.0114 - OP. CRÉDITO - CONSTRUÇÃO DE VIADUTO</t>
  </si>
  <si>
    <t>07.100.0131 - OP. CRÉDITO - IMPLANTAÇÃO DE ANEL VIÁRIO</t>
  </si>
  <si>
    <t>SERV AUT AGUA/ESGOTO - SAAE</t>
  </si>
  <si>
    <t>04.100.0039 - CONVENIO FUNASA - BARRAGEM/MIRIM - SAAE - CONTRAPARTIDA</t>
  </si>
  <si>
    <t>04.100.0086 - CONVENIO PAC - INTECEPTOR ESGOTO - MAR.DIR.RIO JUNIDIAI - CONTRAPARTIDA</t>
  </si>
  <si>
    <t>04.100.0111 - OP CRÉDITO AMPL. ETA III CONTR. 0354.447-62/12 - CONTRAPARTIDA</t>
  </si>
  <si>
    <t>04.100.0132 - FEHIDRO SUBSTITUIÇÃO DE REDE - SAAE - CONTRAPARTIDA</t>
  </si>
  <si>
    <t>04.110.0000 - GERAL</t>
  </si>
  <si>
    <t>04.111.0000 - REMUNERAÇÃO DE APLICAÇÕES FINANCEIRAS</t>
  </si>
  <si>
    <t>05.100.0086 - CONVENIO PAC - INTECEPTOR ESGOTO - MAR.DIR.RIO JUNIDIAI</t>
  </si>
  <si>
    <t>SERV MUNIC PREV MUNIC - SEPREV</t>
  </si>
  <si>
    <t>04.610.0000 - RPPS CONTRIBUIÇÕES</t>
  </si>
  <si>
    <t>FUNDAÇÃO MUNIC DE ED E CULT - FIEC</t>
  </si>
  <si>
    <t>FUNDAÇÃO PRÓ-MEMÓRIA</t>
  </si>
  <si>
    <t>TOTAL GERAL</t>
  </si>
  <si>
    <t xml:space="preserve">     PREFEITURA MUNICIPAL DE INDAIATUBA</t>
  </si>
  <si>
    <t>Relatório Resumido da Execução Orçamentária - RREO - Demonstrativo da Projeção Atuarial do RPPS - LRF Art. 53, § 1º Inciso II - Período: 6º Bimestre (2016)</t>
  </si>
  <si>
    <t>ANEXO 10</t>
  </si>
  <si>
    <t>PROJEÇÃO ATUARIAL DO REGIME PRÓPRIO DE PREVIDÊNCIA DO SERVIDORES - RPPS</t>
  </si>
  <si>
    <t xml:space="preserve">RESULTADO PREVIDENCIÁRIO </t>
  </si>
  <si>
    <t xml:space="preserve">SALDO FINANCEIRO DO EXERCÍCIO </t>
  </si>
  <si>
    <t>EXERCÍCIO</t>
  </si>
  <si>
    <t>(A)</t>
  </si>
  <si>
    <t xml:space="preserve"> (B)</t>
  </si>
  <si>
    <t>(C) = (A-B)</t>
  </si>
  <si>
    <t xml:space="preserve">(D) = (D Exerc. Anterior) + (C) </t>
  </si>
  <si>
    <t>Definições:</t>
  </si>
  <si>
    <t>Os valores apresentados no primeiro ano desta tabela referem-se ao apurado no Demonstrativo Previdenciário do Município.</t>
  </si>
  <si>
    <r>
      <rPr>
        <b/>
        <sz val="10"/>
        <rFont val="Times New Roman"/>
        <family val="1"/>
      </rPr>
      <t>Nº de Meses no Cálculo do 1º Ano:</t>
    </r>
    <r>
      <rPr>
        <sz val="10"/>
        <rFont val="Times New Roman"/>
        <family val="1"/>
      </rPr>
      <t xml:space="preserve"> 13. </t>
    </r>
  </si>
  <si>
    <r>
      <rPr>
        <b/>
        <sz val="10"/>
        <rFont val="Times New Roman"/>
        <family val="1"/>
      </rPr>
      <t xml:space="preserve">Receitas Previdenciárias: </t>
    </r>
    <r>
      <rPr>
        <sz val="10"/>
        <rFont val="Times New Roman"/>
        <family val="1"/>
      </rPr>
      <t>Custo Normal apurado (incluída a tx. adm.), aplicado sobre a remuneração dos servidores ativos e sobre proventos que excedem o teto do RGPS (+) Compensação Previdenciária (+) Parcela de dívida da Prefeitura para com o RPPS (+) Custo Suplementar apurado, se houver (+) Ganho Financeiro.</t>
    </r>
  </si>
  <si>
    <r>
      <rPr>
        <b/>
        <sz val="10"/>
        <rFont val="Times New Roman"/>
        <family val="1"/>
      </rPr>
      <t xml:space="preserve">Despesas Previdenciárias: </t>
    </r>
    <r>
      <rPr>
        <sz val="10"/>
        <rFont val="Times New Roman"/>
        <family val="1"/>
      </rPr>
      <t>Aposentadorias (+) Pensões (+) Auxílios (+) Taxa de Administração do Plano.</t>
    </r>
  </si>
  <si>
    <r>
      <rPr>
        <b/>
        <sz val="10"/>
        <rFont val="Times New Roman"/>
        <family val="1"/>
      </rPr>
      <t xml:space="preserve">Resultado Previdenciário: </t>
    </r>
    <r>
      <rPr>
        <sz val="10"/>
        <rFont val="Times New Roman"/>
        <family val="1"/>
      </rPr>
      <t>Receitas Previdenciárias (-) Despesas Previdenciárias.</t>
    </r>
  </si>
  <si>
    <r>
      <rPr>
        <b/>
        <sz val="10"/>
        <rFont val="Times New Roman"/>
        <family val="1"/>
      </rPr>
      <t xml:space="preserve">Saldo Financeiro do Exercício: </t>
    </r>
    <r>
      <rPr>
        <sz val="10"/>
        <rFont val="Times New Roman"/>
        <family val="1"/>
      </rPr>
      <t>Saldo anterior (+) Receitas Previdenciárias (-) Despesas Previdenciárias.</t>
    </r>
  </si>
  <si>
    <t>Relatório Resumido da Execução Orçamentária - RREO - Demonstrativo das Receitas de Operações de Crédito e Despesas de Capital - Período: 6º Bimestre (2016)</t>
  </si>
  <si>
    <t>ANEXO 9</t>
  </si>
  <si>
    <t>Orgão</t>
  </si>
  <si>
    <t>Operações de Crédito</t>
  </si>
  <si>
    <t xml:space="preserve">          Fonte de Recursos</t>
  </si>
  <si>
    <t>Realizadas</t>
  </si>
  <si>
    <t>Ano de Referência: 2016</t>
  </si>
  <si>
    <t>Internas</t>
  </si>
  <si>
    <t>Externas</t>
  </si>
  <si>
    <t>A.R.O.</t>
  </si>
  <si>
    <t>Empenhadas</t>
  </si>
  <si>
    <t>Liquidadas</t>
  </si>
  <si>
    <t>Pagas</t>
  </si>
  <si>
    <t>1 - PREFEITURA MUNICIPAL</t>
  </si>
  <si>
    <t xml:space="preserve">          02 - TRANSFERÊNCIAS E CONVÊNIOS ESTADUAI ... </t>
  </si>
  <si>
    <t xml:space="preserve">          03 - RECURSOS PRÓPRIOS DE FUNDOS ESPECIA ... </t>
  </si>
  <si>
    <t xml:space="preserve">          04 - RECURSOS PRÓPRIOS DA ADMINISTRAÇÃO  ... </t>
  </si>
  <si>
    <t xml:space="preserve">          05 - TRANSFERÊNCIAS E CONVÊNIOS FEDERAIS ... </t>
  </si>
  <si>
    <t>TOTAL DO ORGÃO</t>
  </si>
  <si>
    <t>2 - CAMARA MUNICIPAL</t>
  </si>
  <si>
    <t>3 - SERV AUT AGUA/ESGOTO - SAAE</t>
  </si>
  <si>
    <t>4 - SERV MUNIC PREV MUNIC - SEPREV</t>
  </si>
  <si>
    <t>5 - FUNDAÇÃO MUNIC DE ED E CULT - FIEC</t>
  </si>
  <si>
    <t>6 - FUNDAÇÃO PRÓ-MEMÓRIA</t>
  </si>
  <si>
    <t xml:space="preserve">TOTAIS: </t>
  </si>
  <si>
    <t xml:space="preserve">       PREFEITURA MUNICIPAL DE INDAIATUBA</t>
  </si>
  <si>
    <t>Relatório Resumido da Execução Orçamentária - RREO - Demonstrativo da Receita de Alienação de Ativos e Aplicação dos Recursos LRF, ART. 53, § 1º, INCISO III - Período: 6º Bimestre (2016)</t>
  </si>
  <si>
    <t>MOVIMENTAÇÃO ORÇAMENTÁRIA E FINANCEIRA</t>
  </si>
  <si>
    <t>ANEXO 11</t>
  </si>
  <si>
    <t xml:space="preserve">ÓRGÃO/FONTE RECURSOS E </t>
  </si>
  <si>
    <t>Saldo Exerc. Ant.</t>
  </si>
  <si>
    <t>Receita</t>
  </si>
  <si>
    <t>Aplicação dos Recursos</t>
  </si>
  <si>
    <t>Saldo Aplicar</t>
  </si>
  <si>
    <t>CÓDIGO DE APLICAÇÃO (DR)</t>
  </si>
  <si>
    <t>Prevista</t>
  </si>
  <si>
    <t>Realizada</t>
  </si>
  <si>
    <t>Dotação Atu.</t>
  </si>
  <si>
    <t>Desp.Empenhada</t>
  </si>
  <si>
    <t>Desp.Liquidada</t>
  </si>
  <si>
    <t>Desp.Paga</t>
  </si>
  <si>
    <t>01 - TESOURO</t>
  </si>
  <si>
    <t>01.120.0000</t>
  </si>
  <si>
    <t xml:space="preserve">TOTAL ÓRGÃO: </t>
  </si>
  <si>
    <t xml:space="preserve">TOTAL GERAL: </t>
  </si>
  <si>
    <t>Relatório Resumido da Execução Orçamentária - RREO - Demonstrativo de Apuração do Cumprimento ou não do Art. 42 da LRF - Período: 6º Bimestre (2016)</t>
  </si>
  <si>
    <t>Apuração por órgão do 1º ao 5 Bimestre do último ano de mandato</t>
  </si>
  <si>
    <t>P. EXECUTIVO - PM</t>
  </si>
  <si>
    <t>P. LEGISLATIVO - CM</t>
  </si>
  <si>
    <t>Disponibilidade Financeira no final do período 31/10/2016</t>
  </si>
  <si>
    <t xml:space="preserve">     ( - ) Saldo de Restos a Pagar até o período 31/10/2016</t>
  </si>
  <si>
    <t xml:space="preserve">     ( - ) Empenhos Liquidados a Pagar até o período 31/10/2016</t>
  </si>
  <si>
    <t xml:space="preserve">     ( - ) Saldo da Despesa Empenhada a Liquidar 31/10/2016</t>
  </si>
  <si>
    <t>( = ) Liquidez do Período (superávit, déficit ou equilíbrio)</t>
  </si>
  <si>
    <t xml:space="preserve">     ( + ) Saldo da Receita Prevista a Realizar 31/10/2016</t>
  </si>
  <si>
    <t xml:space="preserve">     ( - ) Saldo da Despesa Autorizada a Empenhar 31/102016</t>
  </si>
  <si>
    <t xml:space="preserve">     ( - ) Saldo das Transferências Financeiras a Realizar 31/102016</t>
  </si>
  <si>
    <t>( = ) Liquidez Projetada (superávit, déficit ou equilíbrio)</t>
  </si>
  <si>
    <t>Apuração por órgão dos últimos 8 (oito) meses de mandato</t>
  </si>
  <si>
    <t>Disponibilidade Financeira em 30/04/2016</t>
  </si>
  <si>
    <t xml:space="preserve">     ( - ) Saldo de Restos a Pagar até 30/04/2016</t>
  </si>
  <si>
    <t xml:space="preserve">     ( - ) Empenhos Liquidados a Pagar até 30/04/2016</t>
  </si>
  <si>
    <t>( = ) Disponibilidade Líquida em 30/04/2016</t>
  </si>
  <si>
    <t>Apuração por órgão no 6º bimestre do último ano de mandato</t>
  </si>
  <si>
    <t>Disponibilidade Financeira em 31/12/2016</t>
  </si>
  <si>
    <t xml:space="preserve">     ( - ) Saldo de Restos a Pagar até 31/12/2016</t>
  </si>
  <si>
    <t>( = ) (In)Disponibilidade Líquida em 31/12/2016</t>
  </si>
  <si>
    <t>Comparação entre a disponibilidade líquida de 31/12/2016 e 30/04/2016 (Aumento/Diminuição em %)</t>
  </si>
  <si>
    <t>Observações: Por Chefe de Poder - PM e CM</t>
  </si>
  <si>
    <t>Fonte: Balancete Isolado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</si>
</sst>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&quot;-&quot;??_);_(@_)"/>
    <numFmt numFmtId="175" formatCode="#,##0.00_ ;\-#,##0.00\ 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Arial"/>
      <family val="2"/>
    </font>
    <font>
      <sz val="8.25"/>
      <name val="Arial"/>
      <family val="2"/>
    </font>
    <font>
      <b/>
      <sz val="8.2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8.25"/>
      <color indexed="8"/>
      <name val="Times New Roman"/>
      <family val="1"/>
    </font>
    <font>
      <sz val="8.2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.25"/>
      <color theme="1"/>
      <name val="Times New Roman"/>
      <family val="1"/>
    </font>
    <font>
      <sz val="8.2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4" fontId="5" fillId="0" borderId="13" xfId="53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174" fontId="7" fillId="0" borderId="13" xfId="5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43" fontId="8" fillId="0" borderId="11" xfId="53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174" fontId="5" fillId="0" borderId="20" xfId="53" applyNumberFormat="1" applyFont="1" applyBorder="1" applyAlignment="1">
      <alignment horizontal="right" vertical="center"/>
    </xf>
    <xf numFmtId="174" fontId="7" fillId="0" borderId="21" xfId="53" applyNumberFormat="1" applyFont="1" applyBorder="1" applyAlignment="1">
      <alignment horizontal="right" vertical="center"/>
    </xf>
    <xf numFmtId="174" fontId="7" fillId="0" borderId="0" xfId="53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74" fontId="7" fillId="0" borderId="23" xfId="53" applyNumberFormat="1" applyFont="1" applyBorder="1" applyAlignment="1">
      <alignment horizontal="right" vertical="center"/>
    </xf>
    <xf numFmtId="174" fontId="7" fillId="0" borderId="16" xfId="53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74" fontId="5" fillId="0" borderId="13" xfId="0" applyNumberFormat="1" applyFont="1" applyBorder="1" applyAlignment="1">
      <alignment/>
    </xf>
    <xf numFmtId="39" fontId="5" fillId="0" borderId="12" xfId="53" applyNumberFormat="1" applyFont="1" applyBorder="1" applyAlignment="1">
      <alignment horizontal="right" vertical="center"/>
    </xf>
    <xf numFmtId="39" fontId="7" fillId="0" borderId="12" xfId="53" applyNumberFormat="1" applyFont="1" applyBorder="1" applyAlignment="1">
      <alignment horizontal="right" vertical="center"/>
    </xf>
    <xf numFmtId="43" fontId="8" fillId="0" borderId="12" xfId="53" applyFont="1" applyBorder="1" applyAlignment="1">
      <alignment horizontal="right" vertical="center"/>
    </xf>
    <xf numFmtId="174" fontId="7" fillId="0" borderId="15" xfId="53" applyNumberFormat="1" applyFont="1" applyBorder="1" applyAlignment="1">
      <alignment horizontal="right" vertical="center"/>
    </xf>
    <xf numFmtId="174" fontId="7" fillId="0" borderId="17" xfId="53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center" vertical="center" wrapText="1"/>
    </xf>
    <xf numFmtId="0" fontId="7" fillId="0" borderId="14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22" xfId="0" applyFont="1" applyBorder="1" applyAlignment="1" quotePrefix="1">
      <alignment horizontal="left" vertical="center"/>
    </xf>
    <xf numFmtId="174" fontId="5" fillId="0" borderId="18" xfId="53" applyNumberFormat="1" applyFont="1" applyBorder="1" applyAlignment="1">
      <alignment horizontal="right" vertical="center"/>
    </xf>
    <xf numFmtId="174" fontId="5" fillId="0" borderId="24" xfId="53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left" vertical="center"/>
    </xf>
    <xf numFmtId="43" fontId="7" fillId="0" borderId="13" xfId="53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43" fontId="3" fillId="0" borderId="11" xfId="53" applyFont="1" applyBorder="1" applyAlignment="1">
      <alignment/>
    </xf>
    <xf numFmtId="43" fontId="3" fillId="0" borderId="12" xfId="53" applyFont="1" applyBorder="1" applyAlignment="1">
      <alignment/>
    </xf>
    <xf numFmtId="0" fontId="7" fillId="0" borderId="10" xfId="0" applyFont="1" applyBorder="1" applyAlignment="1" quotePrefix="1">
      <alignment horizontal="right" vertical="center"/>
    </xf>
    <xf numFmtId="0" fontId="3" fillId="0" borderId="11" xfId="0" applyFont="1" applyBorder="1" applyAlignment="1">
      <alignment horizontal="right" vertical="center"/>
    </xf>
    <xf numFmtId="43" fontId="3" fillId="0" borderId="13" xfId="53" applyFont="1" applyBorder="1" applyAlignment="1">
      <alignment/>
    </xf>
    <xf numFmtId="43" fontId="5" fillId="0" borderId="13" xfId="53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74" fontId="7" fillId="0" borderId="13" xfId="53" applyNumberFormat="1" applyFont="1" applyBorder="1" applyAlignment="1">
      <alignment/>
    </xf>
    <xf numFmtId="0" fontId="5" fillId="0" borderId="13" xfId="0" applyFont="1" applyBorder="1" applyAlignment="1">
      <alignment/>
    </xf>
    <xf numFmtId="174" fontId="5" fillId="0" borderId="13" xfId="53" applyNumberFormat="1" applyFont="1" applyBorder="1" applyAlignment="1">
      <alignment/>
    </xf>
    <xf numFmtId="43" fontId="5" fillId="0" borderId="13" xfId="53" applyFont="1" applyBorder="1" applyAlignment="1">
      <alignment/>
    </xf>
    <xf numFmtId="43" fontId="3" fillId="0" borderId="0" xfId="53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 quotePrefix="1">
      <alignment horizontal="left" vertical="center"/>
    </xf>
    <xf numFmtId="0" fontId="28" fillId="0" borderId="13" xfId="0" applyFont="1" applyBorder="1" applyAlignment="1" quotePrefix="1">
      <alignment horizontal="left" vertical="center"/>
    </xf>
    <xf numFmtId="174" fontId="28" fillId="0" borderId="13" xfId="53" applyNumberFormat="1" applyFont="1" applyBorder="1" applyAlignment="1">
      <alignment horizontal="right" vertical="center"/>
    </xf>
    <xf numFmtId="0" fontId="29" fillId="0" borderId="13" xfId="0" applyFont="1" applyBorder="1" applyAlignment="1" quotePrefix="1">
      <alignment horizontal="left" vertical="center"/>
    </xf>
    <xf numFmtId="174" fontId="29" fillId="0" borderId="13" xfId="53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 quotePrefix="1">
      <alignment horizontal="left" vertical="center" wrapText="1"/>
    </xf>
    <xf numFmtId="0" fontId="28" fillId="0" borderId="13" xfId="0" applyFont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justify" wrapText="1"/>
    </xf>
    <xf numFmtId="49" fontId="5" fillId="0" borderId="0" xfId="0" applyNumberFormat="1" applyFont="1" applyAlignment="1">
      <alignment horizontal="left" vertical="center"/>
    </xf>
    <xf numFmtId="174" fontId="5" fillId="0" borderId="0" xfId="53" applyNumberFormat="1" applyFont="1" applyAlignment="1">
      <alignment horizontal="right" vertical="center"/>
    </xf>
    <xf numFmtId="43" fontId="30" fillId="0" borderId="0" xfId="53" applyFont="1" applyAlignment="1">
      <alignment horizontal="right" vertical="center"/>
    </xf>
    <xf numFmtId="174" fontId="3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center"/>
    </xf>
    <xf numFmtId="174" fontId="7" fillId="0" borderId="0" xfId="53" applyNumberFormat="1" applyFont="1" applyAlignment="1">
      <alignment horizontal="right" vertical="center"/>
    </xf>
    <xf numFmtId="43" fontId="31" fillId="0" borderId="0" xfId="53" applyFont="1" applyAlignment="1">
      <alignment horizontal="right" vertical="center"/>
    </xf>
    <xf numFmtId="43" fontId="5" fillId="0" borderId="0" xfId="53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74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/>
    </xf>
    <xf numFmtId="174" fontId="6" fillId="0" borderId="21" xfId="53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74" fontId="3" fillId="0" borderId="21" xfId="53" applyNumberFormat="1" applyFont="1" applyBorder="1" applyAlignment="1">
      <alignment/>
    </xf>
    <xf numFmtId="174" fontId="3" fillId="0" borderId="15" xfId="53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174" fontId="3" fillId="0" borderId="21" xfId="53" applyNumberFormat="1" applyFont="1" applyBorder="1" applyAlignment="1">
      <alignment horizontal="right" vertical="center"/>
    </xf>
    <xf numFmtId="174" fontId="3" fillId="0" borderId="15" xfId="53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left" vertical="center"/>
    </xf>
    <xf numFmtId="174" fontId="6" fillId="0" borderId="23" xfId="53" applyNumberFormat="1" applyFont="1" applyBorder="1" applyAlignment="1">
      <alignment horizontal="right" vertical="center"/>
    </xf>
    <xf numFmtId="43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74" fontId="6" fillId="0" borderId="20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174" fontId="6" fillId="0" borderId="2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174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174" fontId="5" fillId="0" borderId="21" xfId="53" applyNumberFormat="1" applyFont="1" applyBorder="1" applyAlignment="1">
      <alignment horizontal="right" vertical="center"/>
    </xf>
    <xf numFmtId="174" fontId="5" fillId="0" borderId="15" xfId="53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74" fontId="5" fillId="0" borderId="23" xfId="53" applyNumberFormat="1" applyFont="1" applyBorder="1" applyAlignment="1">
      <alignment horizontal="right" vertical="center"/>
    </xf>
    <xf numFmtId="174" fontId="5" fillId="0" borderId="17" xfId="53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174" fontId="5" fillId="0" borderId="19" xfId="53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174" fontId="5" fillId="0" borderId="20" xfId="0" applyNumberFormat="1" applyFont="1" applyBorder="1" applyAlignment="1">
      <alignment horizontal="left" vertical="center"/>
    </xf>
    <xf numFmtId="174" fontId="5" fillId="0" borderId="19" xfId="0" applyNumberFormat="1" applyFont="1" applyBorder="1" applyAlignment="1">
      <alignment horizontal="left" vertical="center"/>
    </xf>
    <xf numFmtId="174" fontId="7" fillId="0" borderId="20" xfId="0" applyNumberFormat="1" applyFont="1" applyBorder="1" applyAlignment="1">
      <alignment/>
    </xf>
    <xf numFmtId="174" fontId="7" fillId="0" borderId="19" xfId="0" applyNumberFormat="1" applyFont="1" applyBorder="1" applyAlignment="1">
      <alignment/>
    </xf>
    <xf numFmtId="174" fontId="5" fillId="0" borderId="21" xfId="0" applyNumberFormat="1" applyFont="1" applyBorder="1" applyAlignment="1">
      <alignment horizontal="left" vertical="center"/>
    </xf>
    <xf numFmtId="174" fontId="5" fillId="0" borderId="0" xfId="0" applyNumberFormat="1" applyFont="1" applyBorder="1" applyAlignment="1">
      <alignment horizontal="left" vertical="center"/>
    </xf>
    <xf numFmtId="174" fontId="7" fillId="0" borderId="21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4" fontId="7" fillId="0" borderId="21" xfId="53" applyNumberFormat="1" applyFont="1" applyBorder="1" applyAlignment="1">
      <alignment/>
    </xf>
    <xf numFmtId="174" fontId="7" fillId="0" borderId="0" xfId="53" applyNumberFormat="1" applyFont="1" applyBorder="1" applyAlignment="1">
      <alignment/>
    </xf>
    <xf numFmtId="175" fontId="5" fillId="0" borderId="0" xfId="53" applyNumberFormat="1" applyFont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32" fillId="0" borderId="14" xfId="0" applyNumberFormat="1" applyFont="1" applyBorder="1" applyAlignment="1">
      <alignment horizontal="left" vertical="center"/>
    </xf>
    <xf numFmtId="49" fontId="32" fillId="0" borderId="16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174" fontId="5" fillId="0" borderId="0" xfId="53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4" fillId="0" borderId="20" xfId="0" applyNumberFormat="1" applyFont="1" applyBorder="1" applyAlignment="1">
      <alignment horizontal="left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34" fillId="0" borderId="21" xfId="0" applyNumberFormat="1" applyFont="1" applyBorder="1" applyAlignment="1">
      <alignment horizontal="left" vertical="center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left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/>
    </xf>
    <xf numFmtId="175" fontId="7" fillId="0" borderId="0" xfId="53" applyNumberFormat="1" applyFont="1" applyAlignment="1">
      <alignment/>
    </xf>
    <xf numFmtId="49" fontId="34" fillId="0" borderId="10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174" fontId="7" fillId="0" borderId="20" xfId="53" applyNumberFormat="1" applyFont="1" applyBorder="1" applyAlignment="1">
      <alignment/>
    </xf>
    <xf numFmtId="174" fontId="7" fillId="0" borderId="19" xfId="53" applyNumberFormat="1" applyFont="1" applyBorder="1" applyAlignment="1">
      <alignment/>
    </xf>
    <xf numFmtId="174" fontId="7" fillId="0" borderId="24" xfId="53" applyNumberFormat="1" applyFont="1" applyBorder="1" applyAlignment="1">
      <alignment/>
    </xf>
    <xf numFmtId="0" fontId="7" fillId="0" borderId="14" xfId="0" applyFont="1" applyBorder="1" applyAlignment="1">
      <alignment/>
    </xf>
    <xf numFmtId="174" fontId="7" fillId="0" borderId="15" xfId="53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74" fontId="6" fillId="0" borderId="23" xfId="53" applyNumberFormat="1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174" fontId="3" fillId="0" borderId="13" xfId="53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174" fontId="3" fillId="0" borderId="0" xfId="53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 wrapText="1"/>
    </xf>
    <xf numFmtId="0" fontId="60" fillId="0" borderId="0" xfId="0" applyFont="1" applyAlignment="1">
      <alignment/>
    </xf>
    <xf numFmtId="49" fontId="61" fillId="0" borderId="18" xfId="0" applyNumberFormat="1" applyFont="1" applyBorder="1" applyAlignment="1">
      <alignment vertical="center"/>
    </xf>
    <xf numFmtId="0" fontId="60" fillId="0" borderId="24" xfId="0" applyFont="1" applyBorder="1" applyAlignment="1">
      <alignment/>
    </xf>
    <xf numFmtId="49" fontId="61" fillId="0" borderId="13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/>
    </xf>
    <xf numFmtId="49" fontId="61" fillId="0" borderId="14" xfId="0" applyNumberFormat="1" applyFont="1" applyBorder="1" applyAlignment="1">
      <alignment vertical="center"/>
    </xf>
    <xf numFmtId="0" fontId="60" fillId="0" borderId="15" xfId="0" applyFont="1" applyBorder="1" applyAlignment="1">
      <alignment/>
    </xf>
    <xf numFmtId="49" fontId="61" fillId="0" borderId="22" xfId="0" applyNumberFormat="1" applyFont="1" applyBorder="1" applyAlignment="1">
      <alignment horizontal="left" vertical="center"/>
    </xf>
    <xf numFmtId="49" fontId="61" fillId="0" borderId="17" xfId="0" applyNumberFormat="1" applyFont="1" applyBorder="1" applyAlignment="1">
      <alignment vertical="center"/>
    </xf>
    <xf numFmtId="49" fontId="61" fillId="0" borderId="13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left" vertical="center"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49" fontId="62" fillId="0" borderId="10" xfId="0" applyNumberFormat="1" applyFont="1" applyBorder="1" applyAlignment="1">
      <alignment horizontal="left" vertical="center"/>
    </xf>
    <xf numFmtId="0" fontId="60" fillId="0" borderId="12" xfId="0" applyFont="1" applyBorder="1" applyAlignment="1">
      <alignment/>
    </xf>
    <xf numFmtId="43" fontId="62" fillId="0" borderId="13" xfId="53" applyFont="1" applyBorder="1" applyAlignment="1">
      <alignment horizontal="right" vertical="center"/>
    </xf>
    <xf numFmtId="49" fontId="62" fillId="0" borderId="14" xfId="0" applyNumberFormat="1" applyFont="1" applyBorder="1" applyAlignment="1">
      <alignment horizontal="left" vertical="center"/>
    </xf>
    <xf numFmtId="49" fontId="62" fillId="0" borderId="13" xfId="0" applyNumberFormat="1" applyFont="1" applyBorder="1" applyAlignment="1">
      <alignment horizontal="left" vertical="center"/>
    </xf>
    <xf numFmtId="49" fontId="61" fillId="0" borderId="22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/>
    </xf>
    <xf numFmtId="43" fontId="61" fillId="0" borderId="13" xfId="53" applyFont="1" applyBorder="1" applyAlignment="1">
      <alignment horizontal="right" vertical="center"/>
    </xf>
    <xf numFmtId="49" fontId="61" fillId="0" borderId="18" xfId="0" applyNumberFormat="1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/>
    </xf>
    <xf numFmtId="43" fontId="60" fillId="0" borderId="13" xfId="53" applyFont="1" applyBorder="1" applyAlignment="1">
      <alignment/>
    </xf>
    <xf numFmtId="0" fontId="60" fillId="0" borderId="13" xfId="0" applyFont="1" applyBorder="1" applyAlignment="1">
      <alignment/>
    </xf>
    <xf numFmtId="4" fontId="61" fillId="0" borderId="1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justify" wrapText="1"/>
    </xf>
    <xf numFmtId="49" fontId="63" fillId="0" borderId="0" xfId="0" applyNumberFormat="1" applyFont="1" applyAlignment="1">
      <alignment horizontal="left" vertical="center"/>
    </xf>
    <xf numFmtId="0" fontId="64" fillId="0" borderId="0" xfId="0" applyFont="1" applyAlignment="1">
      <alignment/>
    </xf>
    <xf numFmtId="49" fontId="63" fillId="0" borderId="20" xfId="0" applyNumberFormat="1" applyFont="1" applyBorder="1" applyAlignment="1">
      <alignment horizontal="left" vertical="center"/>
    </xf>
    <xf numFmtId="49" fontId="63" fillId="0" borderId="20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left" vertical="center"/>
    </xf>
    <xf numFmtId="49" fontId="63" fillId="0" borderId="23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left" vertical="center"/>
    </xf>
    <xf numFmtId="49" fontId="63" fillId="0" borderId="10" xfId="0" applyNumberFormat="1" applyFont="1" applyBorder="1" applyAlignment="1">
      <alignment horizontal="left" vertic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49" fontId="64" fillId="0" borderId="13" xfId="0" applyNumberFormat="1" applyFont="1" applyBorder="1" applyAlignment="1">
      <alignment horizontal="left" vertical="center"/>
    </xf>
    <xf numFmtId="43" fontId="64" fillId="0" borderId="13" xfId="53" applyFont="1" applyBorder="1" applyAlignment="1">
      <alignment horizontal="right" vertical="center"/>
    </xf>
    <xf numFmtId="43" fontId="63" fillId="0" borderId="13" xfId="53" applyFont="1" applyBorder="1" applyAlignment="1">
      <alignment horizontal="right" vertical="center"/>
    </xf>
    <xf numFmtId="49" fontId="63" fillId="0" borderId="0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3" fillId="0" borderId="13" xfId="0" applyFont="1" applyBorder="1" applyAlignment="1" quotePrefix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4" fontId="6" fillId="0" borderId="13" xfId="53" applyNumberFormat="1" applyFont="1" applyBorder="1" applyAlignment="1">
      <alignment horizontal="right" vertical="center"/>
    </xf>
    <xf numFmtId="0" fontId="6" fillId="0" borderId="13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819150</xdr:colOff>
      <xdr:row>3</xdr:row>
      <xdr:rowOff>66675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89</xdr:row>
      <xdr:rowOff>47625</xdr:rowOff>
    </xdr:from>
    <xdr:to>
      <xdr:col>0</xdr:col>
      <xdr:colOff>628650</xdr:colOff>
      <xdr:row>92</xdr:row>
      <xdr:rowOff>85725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62087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809625</xdr:colOff>
      <xdr:row>3</xdr:row>
      <xdr:rowOff>152400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590550</xdr:colOff>
      <xdr:row>3</xdr:row>
      <xdr:rowOff>152400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819150</xdr:colOff>
      <xdr:row>3</xdr:row>
      <xdr:rowOff>66675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1609725</xdr:colOff>
      <xdr:row>34</xdr:row>
      <xdr:rowOff>152400</xdr:rowOff>
    </xdr:from>
    <xdr:to>
      <xdr:col>0</xdr:col>
      <xdr:colOff>3876675</xdr:colOff>
      <xdr:row>34</xdr:row>
      <xdr:rowOff>152400</xdr:rowOff>
    </xdr:to>
    <xdr:sp>
      <xdr:nvSpPr>
        <xdr:cNvPr id="2" name="Conector reto 2"/>
        <xdr:cNvSpPr>
          <a:spLocks/>
        </xdr:cNvSpPr>
      </xdr:nvSpPr>
      <xdr:spPr>
        <a:xfrm>
          <a:off x="1609725" y="6953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161925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K53"/>
  <sheetViews>
    <sheetView tabSelected="1" zoomScale="110" zoomScaleNormal="110"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2" bestFit="1" customWidth="1"/>
    <col min="2" max="5" width="13.8515625" style="2" customWidth="1"/>
    <col min="6" max="8" width="14.00390625" style="2" customWidth="1"/>
    <col min="9" max="9" width="13.8515625" style="2" customWidth="1"/>
    <col min="10" max="10" width="14.28125" style="2" bestFit="1" customWidth="1"/>
    <col min="11" max="11" width="13.57421875" style="2" bestFit="1" customWidth="1"/>
    <col min="12" max="16384" width="9.140625" style="2" customWidth="1"/>
  </cols>
  <sheetData>
    <row r="1" spans="1:6" ht="12.75" customHeight="1">
      <c r="A1" s="53" t="s">
        <v>0</v>
      </c>
      <c r="B1" s="53"/>
      <c r="C1" s="53"/>
      <c r="D1" s="53"/>
      <c r="E1" s="53"/>
      <c r="F1" s="53"/>
    </row>
    <row r="2" spans="1:6" ht="12.75" customHeight="1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ht="12.75"/>
    <row r="5" spans="1:11" ht="12.75">
      <c r="A5" s="49" t="s">
        <v>58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ht="21">
      <c r="A7" s="37" t="s">
        <v>1</v>
      </c>
      <c r="B7" s="4"/>
      <c r="C7" s="4"/>
      <c r="D7" s="4"/>
      <c r="E7" s="5"/>
      <c r="F7" s="38" t="s">
        <v>2</v>
      </c>
      <c r="G7" s="38" t="s">
        <v>3</v>
      </c>
      <c r="H7" s="38" t="s">
        <v>4</v>
      </c>
      <c r="I7" s="6" t="s">
        <v>5</v>
      </c>
      <c r="J7" s="38" t="s">
        <v>6</v>
      </c>
      <c r="K7" s="38" t="s">
        <v>7</v>
      </c>
    </row>
    <row r="8" spans="1:11" ht="12.75">
      <c r="A8" s="37" t="s">
        <v>8</v>
      </c>
      <c r="B8" s="7"/>
      <c r="C8" s="7"/>
      <c r="D8" s="7"/>
      <c r="E8" s="8"/>
      <c r="F8" s="9">
        <v>887264000</v>
      </c>
      <c r="G8" s="9">
        <v>898758945.45</v>
      </c>
      <c r="H8" s="9">
        <v>898758945.45</v>
      </c>
      <c r="I8" s="9">
        <v>182864257.9</v>
      </c>
      <c r="J8" s="9">
        <v>985295320.24</v>
      </c>
      <c r="K8" s="9">
        <v>-86536374.79</v>
      </c>
    </row>
    <row r="9" spans="1:11" ht="12.75">
      <c r="A9" s="39" t="s">
        <v>9</v>
      </c>
      <c r="B9" s="11"/>
      <c r="C9" s="11"/>
      <c r="D9" s="11"/>
      <c r="E9" s="12"/>
      <c r="F9" s="13">
        <v>215962000</v>
      </c>
      <c r="G9" s="13">
        <v>216560000</v>
      </c>
      <c r="H9" s="13">
        <v>216560000</v>
      </c>
      <c r="I9" s="13">
        <v>42711697.43</v>
      </c>
      <c r="J9" s="13">
        <v>228673724.39</v>
      </c>
      <c r="K9" s="13">
        <v>-12113724.39</v>
      </c>
    </row>
    <row r="10" spans="1:11" ht="12.75">
      <c r="A10" s="40" t="s">
        <v>10</v>
      </c>
      <c r="B10" s="4"/>
      <c r="C10" s="4"/>
      <c r="D10" s="4"/>
      <c r="E10" s="5"/>
      <c r="F10" s="13">
        <v>37937000</v>
      </c>
      <c r="G10" s="13">
        <v>39187000</v>
      </c>
      <c r="H10" s="13">
        <v>39187000</v>
      </c>
      <c r="I10" s="13">
        <v>8306274.41</v>
      </c>
      <c r="J10" s="13">
        <v>44540022.28</v>
      </c>
      <c r="K10" s="13">
        <v>-5353022.28</v>
      </c>
    </row>
    <row r="11" spans="1:11" ht="12.75">
      <c r="A11" s="39" t="s">
        <v>11</v>
      </c>
      <c r="B11" s="11"/>
      <c r="C11" s="11"/>
      <c r="D11" s="11"/>
      <c r="E11" s="12"/>
      <c r="F11" s="13">
        <v>30810000</v>
      </c>
      <c r="G11" s="13">
        <v>37716028.77</v>
      </c>
      <c r="H11" s="13">
        <v>37716028.77</v>
      </c>
      <c r="I11" s="13">
        <v>7676081.41</v>
      </c>
      <c r="J11" s="13">
        <v>56769824.41</v>
      </c>
      <c r="K11" s="13">
        <v>-19053795.64</v>
      </c>
    </row>
    <row r="12" spans="1:11" ht="12.75">
      <c r="A12" s="40" t="s">
        <v>12</v>
      </c>
      <c r="B12" s="4"/>
      <c r="C12" s="4"/>
      <c r="D12" s="4"/>
      <c r="E12" s="5"/>
      <c r="F12" s="13">
        <v>82234000</v>
      </c>
      <c r="G12" s="13">
        <v>82334000</v>
      </c>
      <c r="H12" s="13">
        <v>82334000</v>
      </c>
      <c r="I12" s="13">
        <v>23596155.89</v>
      </c>
      <c r="J12" s="13">
        <v>103829032.9</v>
      </c>
      <c r="K12" s="13">
        <v>-21495032.9</v>
      </c>
    </row>
    <row r="13" spans="1:11" ht="12.75">
      <c r="A13" s="39" t="s">
        <v>13</v>
      </c>
      <c r="B13" s="11"/>
      <c r="C13" s="11"/>
      <c r="D13" s="11"/>
      <c r="E13" s="12"/>
      <c r="F13" s="13">
        <v>492511000</v>
      </c>
      <c r="G13" s="13">
        <v>495151916.68</v>
      </c>
      <c r="H13" s="13">
        <v>495151916.68</v>
      </c>
      <c r="I13" s="13">
        <v>92491703.02</v>
      </c>
      <c r="J13" s="13">
        <v>490900745.04</v>
      </c>
      <c r="K13" s="13">
        <v>4251171.64</v>
      </c>
    </row>
    <row r="14" spans="1:11" ht="12.75">
      <c r="A14" s="40" t="s">
        <v>14</v>
      </c>
      <c r="B14" s="4"/>
      <c r="C14" s="4"/>
      <c r="D14" s="4"/>
      <c r="E14" s="5"/>
      <c r="F14" s="13">
        <v>27810000</v>
      </c>
      <c r="G14" s="13">
        <v>27810000</v>
      </c>
      <c r="H14" s="13">
        <v>27810000</v>
      </c>
      <c r="I14" s="13">
        <v>8082345.74</v>
      </c>
      <c r="J14" s="13">
        <v>60581971.22</v>
      </c>
      <c r="K14" s="13">
        <v>-32771971.22</v>
      </c>
    </row>
    <row r="15" spans="1:11" ht="12.75">
      <c r="A15" s="41" t="s">
        <v>15</v>
      </c>
      <c r="B15" s="15"/>
      <c r="C15" s="15"/>
      <c r="D15" s="15"/>
      <c r="E15" s="16"/>
      <c r="F15" s="9">
        <v>12605000</v>
      </c>
      <c r="G15" s="9">
        <v>16253522.64</v>
      </c>
      <c r="H15" s="9">
        <v>16253522.64</v>
      </c>
      <c r="I15" s="9">
        <v>4704217.5</v>
      </c>
      <c r="J15" s="9">
        <v>25451299.84</v>
      </c>
      <c r="K15" s="9">
        <v>-9197777.2</v>
      </c>
    </row>
    <row r="16" spans="1:11" ht="12.75">
      <c r="A16" s="40" t="s">
        <v>16</v>
      </c>
      <c r="B16" s="4"/>
      <c r="C16" s="4"/>
      <c r="D16" s="4"/>
      <c r="E16" s="5"/>
      <c r="F16" s="13">
        <v>3000000</v>
      </c>
      <c r="G16" s="13">
        <v>3000000</v>
      </c>
      <c r="H16" s="13">
        <v>3000000</v>
      </c>
      <c r="I16" s="13">
        <v>0</v>
      </c>
      <c r="J16" s="13">
        <v>10408464.71</v>
      </c>
      <c r="K16" s="13">
        <v>-7408464.71</v>
      </c>
    </row>
    <row r="17" spans="1:11" ht="12.75">
      <c r="A17" s="39" t="s">
        <v>17</v>
      </c>
      <c r="B17" s="11"/>
      <c r="C17" s="11"/>
      <c r="D17" s="11"/>
      <c r="E17" s="12"/>
      <c r="F17" s="13">
        <v>249000</v>
      </c>
      <c r="G17" s="13">
        <v>249000</v>
      </c>
      <c r="H17" s="13">
        <v>249000</v>
      </c>
      <c r="I17" s="13">
        <v>33334.26</v>
      </c>
      <c r="J17" s="13">
        <v>554931.58</v>
      </c>
      <c r="K17" s="13">
        <v>-305931.58</v>
      </c>
    </row>
    <row r="18" spans="1:11" ht="12.75">
      <c r="A18" s="40" t="s">
        <v>18</v>
      </c>
      <c r="B18" s="4"/>
      <c r="C18" s="4"/>
      <c r="D18" s="4"/>
      <c r="E18" s="5"/>
      <c r="F18" s="13">
        <v>9356000</v>
      </c>
      <c r="G18" s="13">
        <v>13004522.64</v>
      </c>
      <c r="H18" s="13">
        <v>13004522.64</v>
      </c>
      <c r="I18" s="13">
        <v>4670883.24</v>
      </c>
      <c r="J18" s="13">
        <v>14487903.55</v>
      </c>
      <c r="K18" s="13">
        <v>-1483380.91</v>
      </c>
    </row>
    <row r="19" spans="1:11" ht="12.75">
      <c r="A19" s="41" t="s">
        <v>19</v>
      </c>
      <c r="B19" s="15"/>
      <c r="C19" s="15"/>
      <c r="D19" s="15"/>
      <c r="E19" s="16"/>
      <c r="F19" s="9">
        <v>64900000</v>
      </c>
      <c r="G19" s="9">
        <v>64900000</v>
      </c>
      <c r="H19" s="9">
        <v>64900000</v>
      </c>
      <c r="I19" s="9">
        <v>0</v>
      </c>
      <c r="J19" s="9">
        <v>63526768.96</v>
      </c>
      <c r="K19" s="9">
        <v>1373231.04</v>
      </c>
    </row>
    <row r="20" spans="1:11" ht="12.75">
      <c r="A20" s="37" t="s">
        <v>20</v>
      </c>
      <c r="B20" s="7"/>
      <c r="C20" s="7"/>
      <c r="D20" s="7"/>
      <c r="E20" s="8"/>
      <c r="F20" s="9">
        <v>61636000</v>
      </c>
      <c r="G20" s="9">
        <v>61636000</v>
      </c>
      <c r="H20" s="9">
        <v>61636000</v>
      </c>
      <c r="I20" s="9">
        <v>12119164.129999999</v>
      </c>
      <c r="J20" s="9">
        <v>67036496.38</v>
      </c>
      <c r="K20" s="9">
        <v>-5400496.38</v>
      </c>
    </row>
    <row r="21" spans="1:11" ht="12.75">
      <c r="A21" s="40" t="s">
        <v>21</v>
      </c>
      <c r="B21" s="7"/>
      <c r="C21" s="7"/>
      <c r="D21" s="7"/>
      <c r="E21" s="8"/>
      <c r="F21" s="13">
        <v>585000</v>
      </c>
      <c r="G21" s="13">
        <v>585000</v>
      </c>
      <c r="H21" s="13">
        <v>585000</v>
      </c>
      <c r="I21" s="13">
        <v>109057.82</v>
      </c>
      <c r="J21" s="13">
        <v>599818.01</v>
      </c>
      <c r="K21" s="13">
        <v>-14818.01</v>
      </c>
    </row>
    <row r="22" spans="1:11" ht="12.75">
      <c r="A22" s="40" t="s">
        <v>22</v>
      </c>
      <c r="B22" s="7"/>
      <c r="C22" s="7"/>
      <c r="D22" s="7"/>
      <c r="E22" s="8"/>
      <c r="F22" s="13">
        <v>58390000</v>
      </c>
      <c r="G22" s="13">
        <v>58390000</v>
      </c>
      <c r="H22" s="13">
        <v>58390000</v>
      </c>
      <c r="I22" s="13">
        <v>11357129.19</v>
      </c>
      <c r="J22" s="13">
        <v>63236455.52</v>
      </c>
      <c r="K22" s="13">
        <v>-4846455.52</v>
      </c>
    </row>
    <row r="23" spans="1:11" ht="12.75">
      <c r="A23" s="40" t="s">
        <v>23</v>
      </c>
      <c r="B23" s="7"/>
      <c r="C23" s="7"/>
      <c r="D23" s="7"/>
      <c r="E23" s="8"/>
      <c r="F23" s="13">
        <v>1920000</v>
      </c>
      <c r="G23" s="13">
        <v>1920000</v>
      </c>
      <c r="H23" s="13">
        <v>1920000</v>
      </c>
      <c r="I23" s="13">
        <v>409368.03</v>
      </c>
      <c r="J23" s="13">
        <v>2141026.76</v>
      </c>
      <c r="K23" s="13">
        <v>-221026.76</v>
      </c>
    </row>
    <row r="24" spans="1:11" ht="12.75">
      <c r="A24" s="40" t="s">
        <v>24</v>
      </c>
      <c r="B24" s="7"/>
      <c r="C24" s="7"/>
      <c r="D24" s="7"/>
      <c r="E24" s="8"/>
      <c r="F24" s="13">
        <v>741000</v>
      </c>
      <c r="G24" s="13">
        <v>741000</v>
      </c>
      <c r="H24" s="13">
        <v>741000</v>
      </c>
      <c r="I24" s="13">
        <v>243609.09</v>
      </c>
      <c r="J24" s="13">
        <v>1059196.09</v>
      </c>
      <c r="K24" s="13">
        <v>-318196.09</v>
      </c>
    </row>
    <row r="25" spans="1:11" ht="12.75">
      <c r="A25" s="37" t="s">
        <v>25</v>
      </c>
      <c r="B25" s="7"/>
      <c r="C25" s="7"/>
      <c r="D25" s="7"/>
      <c r="E25" s="8"/>
      <c r="F25" s="9">
        <v>896605000</v>
      </c>
      <c r="G25" s="9">
        <v>911748468.09</v>
      </c>
      <c r="H25" s="9">
        <v>911748468.09</v>
      </c>
      <c r="I25" s="9">
        <v>188072724.09</v>
      </c>
      <c r="J25" s="9">
        <v>1014256347.5</v>
      </c>
      <c r="K25" s="9">
        <v>-102507879.41</v>
      </c>
    </row>
    <row r="26" spans="1:11" ht="12.75">
      <c r="A26" s="14" t="s">
        <v>26</v>
      </c>
      <c r="B26" s="4"/>
      <c r="C26" s="4"/>
      <c r="D26" s="4"/>
      <c r="E26" s="5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2.75">
      <c r="A27" s="37" t="s">
        <v>27</v>
      </c>
      <c r="B27" s="7"/>
      <c r="C27" s="7"/>
      <c r="D27" s="7"/>
      <c r="E27" s="8"/>
      <c r="F27" s="9">
        <v>896605000</v>
      </c>
      <c r="G27" s="9">
        <v>911748468.09</v>
      </c>
      <c r="H27" s="9">
        <v>911748468.09</v>
      </c>
      <c r="I27" s="9">
        <v>188072724.09</v>
      </c>
      <c r="J27" s="9">
        <v>1014256347.5</v>
      </c>
      <c r="K27" s="9">
        <v>-102507879.41</v>
      </c>
    </row>
    <row r="28" spans="1:11" ht="12.75">
      <c r="A28" s="42" t="s">
        <v>28</v>
      </c>
      <c r="B28" s="17"/>
      <c r="C28" s="17"/>
      <c r="D28" s="17"/>
      <c r="E28" s="18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.75">
      <c r="A29" s="42" t="s">
        <v>29</v>
      </c>
      <c r="B29" s="17"/>
      <c r="C29" s="17"/>
      <c r="D29" s="17"/>
      <c r="E29" s="18"/>
      <c r="F29" s="9">
        <v>896605000</v>
      </c>
      <c r="G29" s="9">
        <v>911748468.09</v>
      </c>
      <c r="H29" s="9">
        <v>911748468.09</v>
      </c>
      <c r="I29" s="9">
        <v>188072724.09</v>
      </c>
      <c r="J29" s="9">
        <v>1014256347.5</v>
      </c>
      <c r="K29" s="9">
        <v>-102507879.41</v>
      </c>
    </row>
    <row r="30" spans="1:11" s="1" customFormat="1" ht="8.25">
      <c r="A30" s="19"/>
      <c r="B30" s="20"/>
      <c r="C30" s="20"/>
      <c r="D30" s="20"/>
      <c r="E30" s="20"/>
      <c r="F30" s="21"/>
      <c r="G30" s="21"/>
      <c r="H30" s="21"/>
      <c r="I30" s="21"/>
      <c r="J30" s="21"/>
      <c r="K30" s="34"/>
    </row>
    <row r="31" spans="1:11" ht="12.75">
      <c r="A31" s="22" t="s">
        <v>30</v>
      </c>
      <c r="B31" s="23"/>
      <c r="C31" s="23"/>
      <c r="D31" s="23"/>
      <c r="E31" s="23"/>
      <c r="F31" s="24"/>
      <c r="G31" s="24">
        <v>204691936.36</v>
      </c>
      <c r="H31" s="24"/>
      <c r="I31" s="43">
        <v>0</v>
      </c>
      <c r="J31" s="24">
        <v>204691936.36</v>
      </c>
      <c r="K31" s="44">
        <f>SUM(K32:K33)</f>
        <v>0</v>
      </c>
    </row>
    <row r="32" spans="1:11" ht="12.75">
      <c r="A32" s="10" t="s">
        <v>31</v>
      </c>
      <c r="B32" s="15"/>
      <c r="C32" s="15"/>
      <c r="D32" s="15"/>
      <c r="E32" s="15"/>
      <c r="F32" s="25"/>
      <c r="G32" s="26">
        <v>204691936.36</v>
      </c>
      <c r="H32" s="25"/>
      <c r="I32" s="26">
        <v>0</v>
      </c>
      <c r="J32" s="25">
        <v>204691936.36</v>
      </c>
      <c r="K32" s="35">
        <v>0</v>
      </c>
    </row>
    <row r="33" spans="1:11" ht="12.75">
      <c r="A33" s="27" t="s">
        <v>32</v>
      </c>
      <c r="B33" s="17"/>
      <c r="C33" s="17"/>
      <c r="D33" s="17"/>
      <c r="E33" s="17"/>
      <c r="F33" s="28">
        <v>0</v>
      </c>
      <c r="G33" s="29">
        <v>0</v>
      </c>
      <c r="H33" s="28">
        <v>0</v>
      </c>
      <c r="I33" s="29">
        <v>0</v>
      </c>
      <c r="J33" s="28">
        <v>0</v>
      </c>
      <c r="K33" s="36">
        <v>0</v>
      </c>
    </row>
    <row r="34" spans="1:11" ht="12.75">
      <c r="A34" s="30" t="s">
        <v>33</v>
      </c>
      <c r="B34" s="4"/>
      <c r="C34" s="4"/>
      <c r="D34" s="4"/>
      <c r="E34" s="4"/>
      <c r="F34" s="31">
        <f aca="true" t="shared" si="0" ref="F34:K34">F29+F31</f>
        <v>896605000</v>
      </c>
      <c r="G34" s="31">
        <f t="shared" si="0"/>
        <v>1116440404.45</v>
      </c>
      <c r="H34" s="31">
        <f t="shared" si="0"/>
        <v>911748468.09</v>
      </c>
      <c r="I34" s="31">
        <f t="shared" si="0"/>
        <v>188072724.09</v>
      </c>
      <c r="J34" s="31">
        <f>J29</f>
        <v>1014256347.5</v>
      </c>
      <c r="K34" s="31">
        <f t="shared" si="0"/>
        <v>-102507879.41</v>
      </c>
    </row>
    <row r="36" spans="1:11" ht="21">
      <c r="A36" s="3" t="s">
        <v>34</v>
      </c>
      <c r="B36" s="5"/>
      <c r="C36" s="6" t="s">
        <v>35</v>
      </c>
      <c r="D36" s="6" t="s">
        <v>36</v>
      </c>
      <c r="E36" s="6" t="s">
        <v>37</v>
      </c>
      <c r="F36" s="6" t="s">
        <v>38</v>
      </c>
      <c r="G36" s="6" t="s">
        <v>39</v>
      </c>
      <c r="H36" s="6" t="s">
        <v>40</v>
      </c>
      <c r="I36" s="6" t="s">
        <v>41</v>
      </c>
      <c r="J36" s="6" t="s">
        <v>42</v>
      </c>
      <c r="K36" s="6" t="s">
        <v>43</v>
      </c>
    </row>
    <row r="37" spans="1:11" ht="12.75">
      <c r="A37" s="3" t="s">
        <v>44</v>
      </c>
      <c r="B37" s="32"/>
      <c r="C37" s="9">
        <v>718400000</v>
      </c>
      <c r="D37" s="9">
        <v>122037265.6</v>
      </c>
      <c r="E37" s="9">
        <v>840437265.6</v>
      </c>
      <c r="F37" s="9">
        <v>782963280.76</v>
      </c>
      <c r="G37" s="9">
        <v>760118509.28</v>
      </c>
      <c r="H37" s="9">
        <v>744945351.06</v>
      </c>
      <c r="I37" s="9">
        <v>57473984.84</v>
      </c>
      <c r="J37" s="9">
        <v>22844771.48</v>
      </c>
      <c r="K37" s="9">
        <v>15173158.22</v>
      </c>
    </row>
    <row r="38" spans="1:11" ht="12.75">
      <c r="A38" s="14" t="s">
        <v>45</v>
      </c>
      <c r="B38" s="33"/>
      <c r="C38" s="13">
        <v>322601000</v>
      </c>
      <c r="D38" s="13">
        <v>19984539.27</v>
      </c>
      <c r="E38" s="13">
        <v>342585539.27</v>
      </c>
      <c r="F38" s="13">
        <v>332700868.55</v>
      </c>
      <c r="G38" s="13">
        <v>332489409.59</v>
      </c>
      <c r="H38" s="13">
        <v>328091794.32</v>
      </c>
      <c r="I38" s="13">
        <v>9884670.72</v>
      </c>
      <c r="J38" s="13">
        <v>211458.96</v>
      </c>
      <c r="K38" s="13">
        <v>4397615.27</v>
      </c>
    </row>
    <row r="39" spans="1:11" ht="12.75">
      <c r="A39" s="14" t="s">
        <v>46</v>
      </c>
      <c r="B39" s="33"/>
      <c r="C39" s="13">
        <v>5702000</v>
      </c>
      <c r="D39" s="13">
        <v>190000</v>
      </c>
      <c r="E39" s="13">
        <v>5892000</v>
      </c>
      <c r="F39" s="13">
        <v>5830870</v>
      </c>
      <c r="G39" s="13">
        <v>5830870</v>
      </c>
      <c r="H39" s="13">
        <v>5830870</v>
      </c>
      <c r="I39" s="13">
        <v>61130</v>
      </c>
      <c r="J39" s="13">
        <v>0</v>
      </c>
      <c r="K39" s="13">
        <v>0</v>
      </c>
    </row>
    <row r="40" spans="1:11" ht="12.75">
      <c r="A40" s="14" t="s">
        <v>47</v>
      </c>
      <c r="B40" s="33"/>
      <c r="C40" s="13">
        <v>390097000</v>
      </c>
      <c r="D40" s="13">
        <v>101862726.33</v>
      </c>
      <c r="E40" s="13">
        <v>491959726.33</v>
      </c>
      <c r="F40" s="13">
        <v>444431542.21</v>
      </c>
      <c r="G40" s="13">
        <v>421798229.69</v>
      </c>
      <c r="H40" s="13">
        <v>411022686.74</v>
      </c>
      <c r="I40" s="13">
        <v>47528184.12</v>
      </c>
      <c r="J40" s="13">
        <v>22633312.52</v>
      </c>
      <c r="K40" s="13">
        <v>10775542.95</v>
      </c>
    </row>
    <row r="41" spans="1:11" ht="12.75">
      <c r="A41" s="3" t="s">
        <v>48</v>
      </c>
      <c r="B41" s="32"/>
      <c r="C41" s="9">
        <v>61809000</v>
      </c>
      <c r="D41" s="9">
        <v>98086408.85</v>
      </c>
      <c r="E41" s="9">
        <v>159895408.85</v>
      </c>
      <c r="F41" s="9">
        <v>102008908.35</v>
      </c>
      <c r="G41" s="9">
        <v>74019936.99</v>
      </c>
      <c r="H41" s="9">
        <v>72988696.1</v>
      </c>
      <c r="I41" s="9">
        <v>57886500.5</v>
      </c>
      <c r="J41" s="9">
        <v>27988971.36</v>
      </c>
      <c r="K41" s="9">
        <v>1031240.89</v>
      </c>
    </row>
    <row r="42" spans="1:11" ht="12.75">
      <c r="A42" s="14" t="s">
        <v>49</v>
      </c>
      <c r="B42" s="33"/>
      <c r="C42" s="13">
        <v>55727000</v>
      </c>
      <c r="D42" s="13">
        <v>97936408.85</v>
      </c>
      <c r="E42" s="13">
        <v>153663408.85</v>
      </c>
      <c r="F42" s="13">
        <v>97146357.94</v>
      </c>
      <c r="G42" s="13">
        <v>69157386.58</v>
      </c>
      <c r="H42" s="13">
        <v>68126145.69</v>
      </c>
      <c r="I42" s="13">
        <v>56517050.91</v>
      </c>
      <c r="J42" s="13">
        <v>27988971.36</v>
      </c>
      <c r="K42" s="13">
        <v>1031240.89</v>
      </c>
    </row>
    <row r="43" spans="1:11" ht="12.75">
      <c r="A43" s="14" t="s">
        <v>50</v>
      </c>
      <c r="B43" s="33"/>
      <c r="C43" s="13">
        <v>6082000</v>
      </c>
      <c r="D43" s="13">
        <v>150000</v>
      </c>
      <c r="E43" s="13">
        <v>6232000</v>
      </c>
      <c r="F43" s="13">
        <v>4862550.41</v>
      </c>
      <c r="G43" s="13">
        <v>4862550.41</v>
      </c>
      <c r="H43" s="13">
        <v>4862550.41</v>
      </c>
      <c r="I43" s="13">
        <v>1369449.59</v>
      </c>
      <c r="J43" s="13">
        <v>0</v>
      </c>
      <c r="K43" s="13">
        <v>0</v>
      </c>
    </row>
    <row r="44" spans="1:11" ht="12.75">
      <c r="A44" s="3" t="s">
        <v>51</v>
      </c>
      <c r="B44" s="32"/>
      <c r="C44" s="9">
        <v>44402000</v>
      </c>
      <c r="D44" s="9">
        <v>-4580000</v>
      </c>
      <c r="E44" s="9">
        <v>39822000</v>
      </c>
      <c r="F44" s="9">
        <v>0</v>
      </c>
      <c r="G44" s="9">
        <v>0</v>
      </c>
      <c r="H44" s="9">
        <v>0</v>
      </c>
      <c r="I44" s="9"/>
      <c r="J44" s="9">
        <v>0</v>
      </c>
      <c r="K44" s="9">
        <v>0</v>
      </c>
    </row>
    <row r="45" spans="1:11" ht="12.75">
      <c r="A45" s="14" t="s">
        <v>52</v>
      </c>
      <c r="B45" s="33"/>
      <c r="C45" s="13">
        <v>71994000</v>
      </c>
      <c r="D45" s="13">
        <v>4617730</v>
      </c>
      <c r="E45" s="13">
        <v>76611730</v>
      </c>
      <c r="F45" s="13">
        <v>71288281.48</v>
      </c>
      <c r="G45" s="13">
        <v>70840365.13</v>
      </c>
      <c r="H45" s="13">
        <v>61441333.98</v>
      </c>
      <c r="I45" s="13">
        <v>5323448.52</v>
      </c>
      <c r="J45" s="13">
        <v>447916.35</v>
      </c>
      <c r="K45" s="13">
        <v>9399031.15</v>
      </c>
    </row>
    <row r="46" spans="1:11" ht="12.75">
      <c r="A46" s="3" t="s">
        <v>53</v>
      </c>
      <c r="B46" s="32"/>
      <c r="C46" s="9">
        <v>896605000</v>
      </c>
      <c r="D46" s="9">
        <v>220161404.45</v>
      </c>
      <c r="E46" s="9">
        <v>1116766404.45</v>
      </c>
      <c r="F46" s="9">
        <v>956260470.59</v>
      </c>
      <c r="G46" s="9">
        <v>904978811.4</v>
      </c>
      <c r="H46" s="9">
        <v>879375381.14</v>
      </c>
      <c r="I46" s="9">
        <v>120683933.86</v>
      </c>
      <c r="J46" s="9">
        <v>51281659.19</v>
      </c>
      <c r="K46" s="9">
        <v>25603430.26</v>
      </c>
    </row>
    <row r="47" spans="1:11" ht="12.75">
      <c r="A47" s="14" t="s">
        <v>54</v>
      </c>
      <c r="B47" s="33"/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12.75">
      <c r="A48" s="3" t="s">
        <v>55</v>
      </c>
      <c r="B48" s="32"/>
      <c r="C48" s="9">
        <v>896605000</v>
      </c>
      <c r="D48" s="9">
        <v>220161404.45</v>
      </c>
      <c r="E48" s="9">
        <v>1116766404.45</v>
      </c>
      <c r="F48" s="9">
        <v>956260470.59</v>
      </c>
      <c r="G48" s="9">
        <v>904978811.4</v>
      </c>
      <c r="H48" s="9">
        <v>879375381.14</v>
      </c>
      <c r="I48" s="9">
        <v>120683933.86</v>
      </c>
      <c r="J48" s="9">
        <v>51281659.19</v>
      </c>
      <c r="K48" s="9">
        <v>25603430.26</v>
      </c>
    </row>
    <row r="49" spans="1:11" ht="12.75">
      <c r="A49" s="3" t="s">
        <v>56</v>
      </c>
      <c r="B49" s="32"/>
      <c r="C49" s="9">
        <v>0</v>
      </c>
      <c r="D49" s="9">
        <v>0</v>
      </c>
      <c r="E49" s="9">
        <v>0</v>
      </c>
      <c r="F49" s="9">
        <v>0</v>
      </c>
      <c r="G49" s="9" t="s">
        <v>59</v>
      </c>
      <c r="H49" s="9">
        <v>0</v>
      </c>
      <c r="I49" s="9">
        <v>0</v>
      </c>
      <c r="J49" s="9">
        <v>0</v>
      </c>
      <c r="K49" s="9">
        <v>0</v>
      </c>
    </row>
    <row r="50" spans="1:11" ht="12.75">
      <c r="A50" s="3" t="s">
        <v>57</v>
      </c>
      <c r="B50" s="32"/>
      <c r="C50" s="9">
        <v>896605000</v>
      </c>
      <c r="D50" s="9">
        <v>220161404.45</v>
      </c>
      <c r="E50" s="9">
        <v>1116766404.45</v>
      </c>
      <c r="F50" s="9">
        <v>956260470.59</v>
      </c>
      <c r="G50" s="9" t="s">
        <v>60</v>
      </c>
      <c r="H50" s="9">
        <v>879375381.14</v>
      </c>
      <c r="I50" s="9">
        <v>120683933.86</v>
      </c>
      <c r="J50" s="9">
        <v>51281659.19</v>
      </c>
      <c r="K50" s="9">
        <v>25603430.26</v>
      </c>
    </row>
    <row r="52" spans="1:7" ht="12.75">
      <c r="A52" s="45" t="s">
        <v>61</v>
      </c>
      <c r="F52" s="51" t="s">
        <v>63</v>
      </c>
      <c r="G52" s="51"/>
    </row>
    <row r="53" spans="1:7" ht="12.75">
      <c r="A53" s="46" t="s">
        <v>62</v>
      </c>
      <c r="F53" s="52" t="s">
        <v>64</v>
      </c>
      <c r="G53" s="52"/>
    </row>
  </sheetData>
  <sheetProtection/>
  <mergeCells count="4">
    <mergeCell ref="A5:K5"/>
    <mergeCell ref="F52:G52"/>
    <mergeCell ref="F53:G53"/>
    <mergeCell ref="A1:F3"/>
  </mergeCells>
  <printOptions/>
  <pageMargins left="0.39" right="0.39" top="0.39" bottom="0.39" header="0.51" footer="0.51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M162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2" customWidth="1"/>
    <col min="2" max="2" width="12.00390625" style="2" bestFit="1" customWidth="1"/>
    <col min="3" max="3" width="12.00390625" style="2" customWidth="1"/>
    <col min="4" max="6" width="12.00390625" style="2" bestFit="1" customWidth="1"/>
    <col min="7" max="7" width="10.140625" style="2" customWidth="1"/>
    <col min="8" max="8" width="11.140625" style="2" bestFit="1" customWidth="1"/>
    <col min="9" max="9" width="13.00390625" style="2" customWidth="1"/>
    <col min="10" max="10" width="11.8515625" style="2" customWidth="1"/>
    <col min="11" max="11" width="12.421875" style="2" customWidth="1"/>
    <col min="12" max="12" width="12.00390625" style="2" bestFit="1" customWidth="1"/>
    <col min="13" max="16384" width="9.140625" style="2" customWidth="1"/>
  </cols>
  <sheetData>
    <row r="1" spans="1:6" ht="12.75" customHeight="1">
      <c r="A1" s="53" t="s">
        <v>0</v>
      </c>
      <c r="B1" s="53"/>
      <c r="C1" s="53"/>
      <c r="D1" s="53"/>
      <c r="E1" s="53"/>
      <c r="F1" s="53"/>
    </row>
    <row r="2" spans="1:6" ht="12.75" customHeight="1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ht="12.75"/>
    <row r="5" ht="12.75">
      <c r="A5" s="205" t="s">
        <v>571</v>
      </c>
    </row>
    <row r="7" spans="1:13" ht="24.75" customHeight="1">
      <c r="A7" s="206" t="s">
        <v>572</v>
      </c>
      <c r="B7" s="207" t="s">
        <v>573</v>
      </c>
      <c r="C7" s="207"/>
      <c r="D7" s="207" t="s">
        <v>574</v>
      </c>
      <c r="E7" s="207" t="s">
        <v>575</v>
      </c>
      <c r="F7" s="207"/>
      <c r="G7" s="207"/>
      <c r="H7" s="207"/>
      <c r="I7" s="208" t="s">
        <v>576</v>
      </c>
      <c r="J7" s="209"/>
      <c r="K7" s="207" t="s">
        <v>577</v>
      </c>
      <c r="L7" s="207"/>
      <c r="M7" s="210"/>
    </row>
    <row r="8" spans="1:13" ht="12.75">
      <c r="A8" s="211" t="s">
        <v>578</v>
      </c>
      <c r="B8" s="207" t="s">
        <v>579</v>
      </c>
      <c r="C8" s="171" t="s">
        <v>580</v>
      </c>
      <c r="D8" s="207"/>
      <c r="E8" s="207" t="s">
        <v>581</v>
      </c>
      <c r="F8" s="207"/>
      <c r="G8" s="207" t="s">
        <v>582</v>
      </c>
      <c r="H8" s="207"/>
      <c r="I8" s="207" t="s">
        <v>583</v>
      </c>
      <c r="J8" s="212" t="s">
        <v>580</v>
      </c>
      <c r="K8" s="207" t="s">
        <v>579</v>
      </c>
      <c r="L8" s="212" t="s">
        <v>580</v>
      </c>
      <c r="M8" s="210"/>
    </row>
    <row r="9" spans="1:13" ht="21">
      <c r="A9" s="213" t="s">
        <v>584</v>
      </c>
      <c r="B9" s="207"/>
      <c r="C9" s="171"/>
      <c r="D9" s="207"/>
      <c r="E9" s="214" t="s">
        <v>579</v>
      </c>
      <c r="F9" s="215" t="s">
        <v>580</v>
      </c>
      <c r="G9" s="214" t="s">
        <v>579</v>
      </c>
      <c r="H9" s="215" t="s">
        <v>580</v>
      </c>
      <c r="I9" s="207"/>
      <c r="J9" s="212"/>
      <c r="K9" s="207"/>
      <c r="L9" s="212"/>
      <c r="M9" s="210"/>
    </row>
    <row r="10" spans="1:12" s="97" customFormat="1" ht="18.75">
      <c r="A10" s="216" t="s">
        <v>585</v>
      </c>
      <c r="B10" s="217"/>
      <c r="C10" s="168"/>
      <c r="D10" s="217"/>
      <c r="E10" s="168"/>
      <c r="F10" s="217"/>
      <c r="G10" s="168"/>
      <c r="H10" s="217"/>
      <c r="I10" s="168"/>
      <c r="J10" s="217"/>
      <c r="K10" s="168"/>
      <c r="L10" s="217"/>
    </row>
    <row r="11" spans="1:12" s="97" customFormat="1" ht="11.25">
      <c r="A11" s="158" t="s">
        <v>586</v>
      </c>
      <c r="B11" s="25">
        <v>0</v>
      </c>
      <c r="C11" s="26">
        <v>11228.61</v>
      </c>
      <c r="D11" s="25">
        <v>0</v>
      </c>
      <c r="E11" s="26">
        <v>0</v>
      </c>
      <c r="F11" s="25">
        <v>0</v>
      </c>
      <c r="G11" s="26">
        <v>0</v>
      </c>
      <c r="H11" s="25">
        <v>11228.61</v>
      </c>
      <c r="I11" s="26">
        <v>0</v>
      </c>
      <c r="J11" s="25">
        <v>0</v>
      </c>
      <c r="K11" s="26">
        <v>0</v>
      </c>
      <c r="L11" s="25">
        <v>0</v>
      </c>
    </row>
    <row r="12" spans="1:12" s="97" customFormat="1" ht="11.25">
      <c r="A12" s="158" t="s">
        <v>587</v>
      </c>
      <c r="B12" s="25">
        <v>0</v>
      </c>
      <c r="C12" s="26">
        <v>264471.81</v>
      </c>
      <c r="D12" s="25">
        <v>60517.2</v>
      </c>
      <c r="E12" s="26">
        <v>0</v>
      </c>
      <c r="F12" s="25">
        <v>60517.2</v>
      </c>
      <c r="G12" s="26">
        <v>0</v>
      </c>
      <c r="H12" s="25">
        <v>0</v>
      </c>
      <c r="I12" s="26">
        <v>0</v>
      </c>
      <c r="J12" s="25">
        <v>0</v>
      </c>
      <c r="K12" s="26">
        <v>0</v>
      </c>
      <c r="L12" s="25">
        <v>203954.61</v>
      </c>
    </row>
    <row r="13" spans="1:12" s="97" customFormat="1" ht="11.25">
      <c r="A13" s="158" t="s">
        <v>588</v>
      </c>
      <c r="B13" s="25">
        <v>0</v>
      </c>
      <c r="C13" s="26">
        <v>13392.17</v>
      </c>
      <c r="D13" s="25">
        <v>0</v>
      </c>
      <c r="E13" s="26">
        <v>0</v>
      </c>
      <c r="F13" s="25">
        <v>0</v>
      </c>
      <c r="G13" s="26">
        <v>0</v>
      </c>
      <c r="H13" s="25">
        <v>0</v>
      </c>
      <c r="I13" s="26">
        <v>0</v>
      </c>
      <c r="J13" s="25">
        <v>12255.41</v>
      </c>
      <c r="K13" s="26">
        <v>0</v>
      </c>
      <c r="L13" s="25">
        <v>25647.58</v>
      </c>
    </row>
    <row r="14" spans="1:12" s="97" customFormat="1" ht="11.25">
      <c r="A14" s="158" t="s">
        <v>589</v>
      </c>
      <c r="B14" s="25">
        <v>90877.51</v>
      </c>
      <c r="C14" s="26">
        <v>647155.58</v>
      </c>
      <c r="D14" s="25">
        <v>1032563.42</v>
      </c>
      <c r="E14" s="26">
        <v>90877.51</v>
      </c>
      <c r="F14" s="25">
        <v>616817.78</v>
      </c>
      <c r="G14" s="26">
        <v>0</v>
      </c>
      <c r="H14" s="25">
        <v>30337.8</v>
      </c>
      <c r="I14" s="26">
        <v>0</v>
      </c>
      <c r="J14" s="25">
        <v>0</v>
      </c>
      <c r="K14" s="26">
        <v>0</v>
      </c>
      <c r="L14" s="25">
        <v>0</v>
      </c>
    </row>
    <row r="15" spans="1:12" s="97" customFormat="1" ht="11.25">
      <c r="A15" s="158" t="s">
        <v>590</v>
      </c>
      <c r="B15" s="25">
        <v>0</v>
      </c>
      <c r="C15" s="26">
        <v>0</v>
      </c>
      <c r="D15" s="25">
        <v>0</v>
      </c>
      <c r="E15" s="26">
        <v>0</v>
      </c>
      <c r="F15" s="25">
        <v>0</v>
      </c>
      <c r="G15" s="26">
        <v>0</v>
      </c>
      <c r="H15" s="25">
        <v>0</v>
      </c>
      <c r="I15" s="26">
        <v>0</v>
      </c>
      <c r="J15" s="25">
        <v>1517336.31</v>
      </c>
      <c r="K15" s="26">
        <v>0</v>
      </c>
      <c r="L15" s="25">
        <v>1517336.31</v>
      </c>
    </row>
    <row r="16" spans="1:12" s="97" customFormat="1" ht="11.25">
      <c r="A16" s="158" t="s">
        <v>591</v>
      </c>
      <c r="B16" s="25">
        <v>3240245.4</v>
      </c>
      <c r="C16" s="26">
        <v>16278453.01</v>
      </c>
      <c r="D16" s="25">
        <v>15623745.97</v>
      </c>
      <c r="E16" s="26">
        <v>3223549.49</v>
      </c>
      <c r="F16" s="25">
        <v>14768142.64</v>
      </c>
      <c r="G16" s="26">
        <v>16695.91</v>
      </c>
      <c r="H16" s="25">
        <v>1232631.88</v>
      </c>
      <c r="I16" s="26">
        <v>6416123.22</v>
      </c>
      <c r="J16" s="25">
        <v>15106163.31</v>
      </c>
      <c r="K16" s="26">
        <v>6416123.22</v>
      </c>
      <c r="L16" s="25">
        <v>15383841.8</v>
      </c>
    </row>
    <row r="17" spans="1:12" s="97" customFormat="1" ht="11.25">
      <c r="A17" s="158" t="s">
        <v>592</v>
      </c>
      <c r="B17" s="25">
        <v>0</v>
      </c>
      <c r="C17" s="26">
        <v>16860</v>
      </c>
      <c r="D17" s="25">
        <v>135</v>
      </c>
      <c r="E17" s="26">
        <v>0</v>
      </c>
      <c r="F17" s="25">
        <v>135</v>
      </c>
      <c r="G17" s="26">
        <v>0</v>
      </c>
      <c r="H17" s="25">
        <v>16725</v>
      </c>
      <c r="I17" s="26">
        <v>0</v>
      </c>
      <c r="J17" s="25">
        <v>0</v>
      </c>
      <c r="K17" s="26">
        <v>0</v>
      </c>
      <c r="L17" s="25">
        <v>0</v>
      </c>
    </row>
    <row r="18" spans="1:12" s="97" customFormat="1" ht="11.25">
      <c r="A18" s="158" t="s">
        <v>593</v>
      </c>
      <c r="B18" s="25">
        <v>0</v>
      </c>
      <c r="C18" s="26">
        <v>2122143.35</v>
      </c>
      <c r="D18" s="25">
        <v>2100741.78</v>
      </c>
      <c r="E18" s="26">
        <v>0</v>
      </c>
      <c r="F18" s="25">
        <v>2100741.78</v>
      </c>
      <c r="G18" s="26">
        <v>0</v>
      </c>
      <c r="H18" s="25">
        <v>0</v>
      </c>
      <c r="I18" s="26">
        <v>0</v>
      </c>
      <c r="J18" s="25">
        <v>467947.63</v>
      </c>
      <c r="K18" s="26">
        <v>0</v>
      </c>
      <c r="L18" s="25">
        <v>489349.2</v>
      </c>
    </row>
    <row r="19" spans="1:12" s="97" customFormat="1" ht="11.25">
      <c r="A19" s="158" t="s">
        <v>594</v>
      </c>
      <c r="B19" s="25">
        <v>426281.07</v>
      </c>
      <c r="C19" s="26">
        <v>571554.47</v>
      </c>
      <c r="D19" s="25">
        <v>537207.05</v>
      </c>
      <c r="E19" s="26">
        <v>425810.27</v>
      </c>
      <c r="F19" s="25">
        <v>537207.05</v>
      </c>
      <c r="G19" s="26">
        <v>470.8</v>
      </c>
      <c r="H19" s="25">
        <v>34347.42</v>
      </c>
      <c r="I19" s="26">
        <v>977929.54</v>
      </c>
      <c r="J19" s="25">
        <v>180268.7</v>
      </c>
      <c r="K19" s="26">
        <v>977929.54</v>
      </c>
      <c r="L19" s="25">
        <v>180268.7</v>
      </c>
    </row>
    <row r="20" spans="1:12" s="97" customFormat="1" ht="11.25">
      <c r="A20" s="158" t="s">
        <v>595</v>
      </c>
      <c r="B20" s="25">
        <v>693013.47</v>
      </c>
      <c r="C20" s="26">
        <v>1253896.62</v>
      </c>
      <c r="D20" s="25">
        <v>1190169.6</v>
      </c>
      <c r="E20" s="26">
        <v>693013.47</v>
      </c>
      <c r="F20" s="25">
        <v>1165569.6</v>
      </c>
      <c r="G20" s="26">
        <v>0</v>
      </c>
      <c r="H20" s="25">
        <v>88327.02</v>
      </c>
      <c r="I20" s="26">
        <v>884929.37</v>
      </c>
      <c r="J20" s="25">
        <v>1067460.98</v>
      </c>
      <c r="K20" s="26">
        <v>884929.37</v>
      </c>
      <c r="L20" s="25">
        <v>1067460.98</v>
      </c>
    </row>
    <row r="21" spans="1:12" s="97" customFormat="1" ht="11.25">
      <c r="A21" s="158" t="s">
        <v>596</v>
      </c>
      <c r="B21" s="25">
        <v>0</v>
      </c>
      <c r="C21" s="26">
        <v>98697.06</v>
      </c>
      <c r="D21" s="25">
        <v>98697.06</v>
      </c>
      <c r="E21" s="26">
        <v>0</v>
      </c>
      <c r="F21" s="25">
        <v>98697.06</v>
      </c>
      <c r="G21" s="26">
        <v>0</v>
      </c>
      <c r="H21" s="25">
        <v>0</v>
      </c>
      <c r="I21" s="26">
        <v>0</v>
      </c>
      <c r="J21" s="25">
        <v>0</v>
      </c>
      <c r="K21" s="26">
        <v>0</v>
      </c>
      <c r="L21" s="25">
        <v>0</v>
      </c>
    </row>
    <row r="22" spans="1:12" s="97" customFormat="1" ht="11.25">
      <c r="A22" s="158" t="s">
        <v>597</v>
      </c>
      <c r="B22" s="25">
        <v>32779.58</v>
      </c>
      <c r="C22" s="26">
        <v>29791.33</v>
      </c>
      <c r="D22" s="25">
        <v>29791.33</v>
      </c>
      <c r="E22" s="26">
        <v>32779.58</v>
      </c>
      <c r="F22" s="25">
        <v>29791.33</v>
      </c>
      <c r="G22" s="26">
        <v>0</v>
      </c>
      <c r="H22" s="25">
        <v>0</v>
      </c>
      <c r="I22" s="26">
        <v>39633.16</v>
      </c>
      <c r="J22" s="25">
        <v>24702.83</v>
      </c>
      <c r="K22" s="26">
        <v>39633.16</v>
      </c>
      <c r="L22" s="25">
        <v>24702.83</v>
      </c>
    </row>
    <row r="23" spans="1:12" s="97" customFormat="1" ht="11.25">
      <c r="A23" s="158" t="s">
        <v>598</v>
      </c>
      <c r="B23" s="25">
        <v>4284764.8</v>
      </c>
      <c r="C23" s="26">
        <v>5430838.39</v>
      </c>
      <c r="D23" s="25">
        <v>6037092.8</v>
      </c>
      <c r="E23" s="26">
        <v>4281974.3</v>
      </c>
      <c r="F23" s="25">
        <v>5277967.86</v>
      </c>
      <c r="G23" s="26">
        <v>2790.5</v>
      </c>
      <c r="H23" s="25">
        <v>152870.53</v>
      </c>
      <c r="I23" s="26">
        <v>6094447.94</v>
      </c>
      <c r="J23" s="25">
        <v>7045104.57</v>
      </c>
      <c r="K23" s="26">
        <v>6094447.94</v>
      </c>
      <c r="L23" s="25">
        <v>7045104.57</v>
      </c>
    </row>
    <row r="24" spans="1:12" s="97" customFormat="1" ht="11.25">
      <c r="A24" s="158" t="s">
        <v>599</v>
      </c>
      <c r="B24" s="25">
        <v>0</v>
      </c>
      <c r="C24" s="26">
        <v>0</v>
      </c>
      <c r="D24" s="25">
        <v>0</v>
      </c>
      <c r="E24" s="26">
        <v>0</v>
      </c>
      <c r="F24" s="25">
        <v>0</v>
      </c>
      <c r="G24" s="26">
        <v>0</v>
      </c>
      <c r="H24" s="25">
        <v>0</v>
      </c>
      <c r="I24" s="26">
        <v>0</v>
      </c>
      <c r="J24" s="25">
        <v>32586.4</v>
      </c>
      <c r="K24" s="26">
        <v>0</v>
      </c>
      <c r="L24" s="25">
        <v>32586.4</v>
      </c>
    </row>
    <row r="25" spans="1:12" s="97" customFormat="1" ht="11.25">
      <c r="A25" s="158" t="s">
        <v>600</v>
      </c>
      <c r="B25" s="25">
        <v>0</v>
      </c>
      <c r="C25" s="26">
        <v>0</v>
      </c>
      <c r="D25" s="25">
        <v>0</v>
      </c>
      <c r="E25" s="26">
        <v>0</v>
      </c>
      <c r="F25" s="25">
        <v>0</v>
      </c>
      <c r="G25" s="26">
        <v>0</v>
      </c>
      <c r="H25" s="25">
        <v>0</v>
      </c>
      <c r="I25" s="26">
        <v>31.14</v>
      </c>
      <c r="J25" s="25">
        <v>486849.27</v>
      </c>
      <c r="K25" s="26">
        <v>31.14</v>
      </c>
      <c r="L25" s="25">
        <v>486849.27</v>
      </c>
    </row>
    <row r="26" spans="1:12" s="97" customFormat="1" ht="11.25">
      <c r="A26" s="158" t="s">
        <v>601</v>
      </c>
      <c r="B26" s="25">
        <v>199670.96</v>
      </c>
      <c r="C26" s="26">
        <v>35670.74</v>
      </c>
      <c r="D26" s="25">
        <v>3321.78</v>
      </c>
      <c r="E26" s="26">
        <v>199481.46</v>
      </c>
      <c r="F26" s="25">
        <v>2949.98</v>
      </c>
      <c r="G26" s="26">
        <v>189.5</v>
      </c>
      <c r="H26" s="25">
        <v>32720.76</v>
      </c>
      <c r="I26" s="26">
        <v>240445.77</v>
      </c>
      <c r="J26" s="25">
        <v>1489217.31</v>
      </c>
      <c r="K26" s="26">
        <v>240445.77</v>
      </c>
      <c r="L26" s="25">
        <v>1489217.31</v>
      </c>
    </row>
    <row r="27" spans="1:12" s="97" customFormat="1" ht="11.25">
      <c r="A27" s="158" t="s">
        <v>602</v>
      </c>
      <c r="B27" s="25">
        <v>0</v>
      </c>
      <c r="C27" s="26">
        <v>476720.1</v>
      </c>
      <c r="D27" s="25">
        <v>0</v>
      </c>
      <c r="E27" s="26">
        <v>0</v>
      </c>
      <c r="F27" s="25">
        <v>0</v>
      </c>
      <c r="G27" s="26">
        <v>0</v>
      </c>
      <c r="H27" s="25">
        <v>476720.1</v>
      </c>
      <c r="I27" s="26">
        <v>0</v>
      </c>
      <c r="J27" s="25">
        <v>0</v>
      </c>
      <c r="K27" s="26">
        <v>0</v>
      </c>
      <c r="L27" s="25">
        <v>0</v>
      </c>
    </row>
    <row r="28" spans="1:12" s="97" customFormat="1" ht="11.25">
      <c r="A28" s="158" t="s">
        <v>603</v>
      </c>
      <c r="B28" s="25">
        <v>0</v>
      </c>
      <c r="C28" s="26">
        <v>216135.93</v>
      </c>
      <c r="D28" s="25">
        <v>216135.93</v>
      </c>
      <c r="E28" s="26">
        <v>0</v>
      </c>
      <c r="F28" s="25">
        <v>216135.93</v>
      </c>
      <c r="G28" s="26">
        <v>0</v>
      </c>
      <c r="H28" s="25">
        <v>0</v>
      </c>
      <c r="I28" s="26">
        <v>0</v>
      </c>
      <c r="J28" s="25">
        <v>0</v>
      </c>
      <c r="K28" s="26">
        <v>0</v>
      </c>
      <c r="L28" s="25">
        <v>0</v>
      </c>
    </row>
    <row r="29" spans="1:12" s="97" customFormat="1" ht="11.25">
      <c r="A29" s="158" t="s">
        <v>604</v>
      </c>
      <c r="B29" s="25">
        <v>0</v>
      </c>
      <c r="C29" s="26">
        <v>0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>
        <v>303715.06</v>
      </c>
      <c r="J29" s="25">
        <v>0</v>
      </c>
      <c r="K29" s="26">
        <v>303715.06</v>
      </c>
      <c r="L29" s="25">
        <v>0</v>
      </c>
    </row>
    <row r="30" spans="1:12" s="97" customFormat="1" ht="11.25">
      <c r="A30" s="158" t="s">
        <v>605</v>
      </c>
      <c r="B30" s="25">
        <v>0</v>
      </c>
      <c r="C30" s="26">
        <v>0</v>
      </c>
      <c r="D30" s="25">
        <v>0</v>
      </c>
      <c r="E30" s="26">
        <v>0</v>
      </c>
      <c r="F30" s="25">
        <v>0</v>
      </c>
      <c r="G30" s="26">
        <v>0</v>
      </c>
      <c r="H30" s="25">
        <v>0</v>
      </c>
      <c r="I30" s="26">
        <v>433.95</v>
      </c>
      <c r="J30" s="25">
        <v>0</v>
      </c>
      <c r="K30" s="26">
        <v>433.95</v>
      </c>
      <c r="L30" s="25">
        <v>0</v>
      </c>
    </row>
    <row r="31" spans="1:12" s="97" customFormat="1" ht="11.25">
      <c r="A31" s="158" t="s">
        <v>606</v>
      </c>
      <c r="B31" s="25">
        <v>0</v>
      </c>
      <c r="C31" s="26">
        <v>0</v>
      </c>
      <c r="D31" s="25">
        <v>0</v>
      </c>
      <c r="E31" s="26">
        <v>0</v>
      </c>
      <c r="F31" s="25">
        <v>0</v>
      </c>
      <c r="G31" s="26">
        <v>0</v>
      </c>
      <c r="H31" s="25">
        <v>0</v>
      </c>
      <c r="I31" s="26">
        <v>2157.14</v>
      </c>
      <c r="J31" s="25">
        <v>0</v>
      </c>
      <c r="K31" s="26">
        <v>2157.14</v>
      </c>
      <c r="L31" s="25">
        <v>0</v>
      </c>
    </row>
    <row r="32" spans="1:12" s="97" customFormat="1" ht="11.25">
      <c r="A32" s="158" t="s">
        <v>607</v>
      </c>
      <c r="B32" s="25">
        <v>0</v>
      </c>
      <c r="C32" s="26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147321.16</v>
      </c>
      <c r="J32" s="25">
        <v>0</v>
      </c>
      <c r="K32" s="26">
        <v>147321.16</v>
      </c>
      <c r="L32" s="25">
        <v>0</v>
      </c>
    </row>
    <row r="33" spans="1:12" s="97" customFormat="1" ht="11.25">
      <c r="A33" s="158" t="s">
        <v>608</v>
      </c>
      <c r="B33" s="25">
        <v>0</v>
      </c>
      <c r="C33" s="26">
        <v>0</v>
      </c>
      <c r="D33" s="25">
        <v>0</v>
      </c>
      <c r="E33" s="26">
        <v>0</v>
      </c>
      <c r="F33" s="25">
        <v>0</v>
      </c>
      <c r="G33" s="26">
        <v>0</v>
      </c>
      <c r="H33" s="25">
        <v>0</v>
      </c>
      <c r="I33" s="26">
        <v>617.34</v>
      </c>
      <c r="J33" s="25">
        <v>0</v>
      </c>
      <c r="K33" s="26">
        <v>617.34</v>
      </c>
      <c r="L33" s="25">
        <v>0</v>
      </c>
    </row>
    <row r="34" spans="1:12" s="97" customFormat="1" ht="11.25">
      <c r="A34" s="158" t="s">
        <v>609</v>
      </c>
      <c r="B34" s="25">
        <v>0</v>
      </c>
      <c r="C34" s="26">
        <v>0</v>
      </c>
      <c r="D34" s="25">
        <v>0</v>
      </c>
      <c r="E34" s="26">
        <v>0</v>
      </c>
      <c r="F34" s="25">
        <v>0</v>
      </c>
      <c r="G34" s="26">
        <v>0</v>
      </c>
      <c r="H34" s="25">
        <v>0</v>
      </c>
      <c r="I34" s="26">
        <v>402.56</v>
      </c>
      <c r="J34" s="25">
        <v>0</v>
      </c>
      <c r="K34" s="26">
        <v>402.56</v>
      </c>
      <c r="L34" s="25">
        <v>0</v>
      </c>
    </row>
    <row r="35" spans="1:12" s="97" customFormat="1" ht="11.25">
      <c r="A35" s="158" t="s">
        <v>610</v>
      </c>
      <c r="B35" s="25">
        <v>0</v>
      </c>
      <c r="C35" s="26">
        <v>0</v>
      </c>
      <c r="D35" s="25">
        <v>0</v>
      </c>
      <c r="E35" s="26">
        <v>0</v>
      </c>
      <c r="F35" s="25">
        <v>0</v>
      </c>
      <c r="G35" s="26">
        <v>0</v>
      </c>
      <c r="H35" s="25">
        <v>0</v>
      </c>
      <c r="I35" s="26">
        <v>610.92</v>
      </c>
      <c r="J35" s="25">
        <v>0</v>
      </c>
      <c r="K35" s="26">
        <v>610.92</v>
      </c>
      <c r="L35" s="25">
        <v>0</v>
      </c>
    </row>
    <row r="36" spans="1:12" s="97" customFormat="1" ht="11.25">
      <c r="A36" s="158" t="s">
        <v>611</v>
      </c>
      <c r="B36" s="25">
        <v>1669381.22</v>
      </c>
      <c r="C36" s="26">
        <v>0</v>
      </c>
      <c r="D36" s="25">
        <v>0</v>
      </c>
      <c r="E36" s="26">
        <v>1669381.22</v>
      </c>
      <c r="F36" s="25">
        <v>0</v>
      </c>
      <c r="G36" s="26">
        <v>0</v>
      </c>
      <c r="H36" s="25">
        <v>0</v>
      </c>
      <c r="I36" s="26">
        <v>2564916.56</v>
      </c>
      <c r="J36" s="25">
        <v>0</v>
      </c>
      <c r="K36" s="26">
        <v>2564916.56</v>
      </c>
      <c r="L36" s="25">
        <v>0</v>
      </c>
    </row>
    <row r="37" spans="1:12" s="97" customFormat="1" ht="11.25">
      <c r="A37" s="158" t="s">
        <v>612</v>
      </c>
      <c r="B37" s="25">
        <v>937691.65</v>
      </c>
      <c r="C37" s="26">
        <v>0</v>
      </c>
      <c r="D37" s="25">
        <v>0</v>
      </c>
      <c r="E37" s="26">
        <v>937691.65</v>
      </c>
      <c r="F37" s="25">
        <v>0</v>
      </c>
      <c r="G37" s="26">
        <v>0</v>
      </c>
      <c r="H37" s="25">
        <v>0</v>
      </c>
      <c r="I37" s="26">
        <v>723034.74</v>
      </c>
      <c r="J37" s="25">
        <v>0</v>
      </c>
      <c r="K37" s="26">
        <v>723034.74</v>
      </c>
      <c r="L37" s="25">
        <v>0</v>
      </c>
    </row>
    <row r="38" spans="1:12" s="97" customFormat="1" ht="11.25">
      <c r="A38" s="158" t="s">
        <v>613</v>
      </c>
      <c r="B38" s="25">
        <v>5700</v>
      </c>
      <c r="C38" s="26">
        <v>5700</v>
      </c>
      <c r="D38" s="25">
        <v>5700</v>
      </c>
      <c r="E38" s="26">
        <v>5700</v>
      </c>
      <c r="F38" s="25">
        <v>5700</v>
      </c>
      <c r="G38" s="26">
        <v>0</v>
      </c>
      <c r="H38" s="25">
        <v>0</v>
      </c>
      <c r="I38" s="26">
        <v>0</v>
      </c>
      <c r="J38" s="25">
        <v>4700</v>
      </c>
      <c r="K38" s="26">
        <v>0</v>
      </c>
      <c r="L38" s="25">
        <v>4700</v>
      </c>
    </row>
    <row r="39" spans="1:12" s="97" customFormat="1" ht="11.25">
      <c r="A39" s="158" t="s">
        <v>614</v>
      </c>
      <c r="B39" s="25">
        <v>1597.4</v>
      </c>
      <c r="C39" s="26">
        <v>1839.94</v>
      </c>
      <c r="D39" s="25">
        <v>1040.06</v>
      </c>
      <c r="E39" s="26">
        <v>1597.4</v>
      </c>
      <c r="F39" s="25">
        <v>1040.06</v>
      </c>
      <c r="G39" s="26">
        <v>0</v>
      </c>
      <c r="H39" s="25">
        <v>799.88</v>
      </c>
      <c r="I39" s="26">
        <v>0</v>
      </c>
      <c r="J39" s="25">
        <v>7597.34</v>
      </c>
      <c r="K39" s="26">
        <v>0</v>
      </c>
      <c r="L39" s="25">
        <v>7597.34</v>
      </c>
    </row>
    <row r="40" spans="1:12" s="97" customFormat="1" ht="11.25">
      <c r="A40" s="158" t="s">
        <v>615</v>
      </c>
      <c r="B40" s="25">
        <v>6450</v>
      </c>
      <c r="C40" s="26">
        <v>6450</v>
      </c>
      <c r="D40" s="25">
        <v>6450</v>
      </c>
      <c r="E40" s="26">
        <v>6450</v>
      </c>
      <c r="F40" s="25">
        <v>6450</v>
      </c>
      <c r="G40" s="26">
        <v>0</v>
      </c>
      <c r="H40" s="25">
        <v>0</v>
      </c>
      <c r="I40" s="26">
        <v>8300.2</v>
      </c>
      <c r="J40" s="25">
        <v>0</v>
      </c>
      <c r="K40" s="26">
        <v>8300.2</v>
      </c>
      <c r="L40" s="25">
        <v>0</v>
      </c>
    </row>
    <row r="41" spans="1:12" s="97" customFormat="1" ht="11.25">
      <c r="A41" s="158" t="s">
        <v>616</v>
      </c>
      <c r="B41" s="25">
        <v>0</v>
      </c>
      <c r="C41" s="26">
        <v>1900</v>
      </c>
      <c r="D41" s="25">
        <v>1900</v>
      </c>
      <c r="E41" s="26">
        <v>0</v>
      </c>
      <c r="F41" s="25">
        <v>1900</v>
      </c>
      <c r="G41" s="26">
        <v>0</v>
      </c>
      <c r="H41" s="25">
        <v>0</v>
      </c>
      <c r="I41" s="26">
        <v>0</v>
      </c>
      <c r="J41" s="25">
        <v>0</v>
      </c>
      <c r="K41" s="26">
        <v>0</v>
      </c>
      <c r="L41" s="25">
        <v>0</v>
      </c>
    </row>
    <row r="42" spans="1:12" s="97" customFormat="1" ht="11.25">
      <c r="A42" s="158" t="s">
        <v>617</v>
      </c>
      <c r="B42" s="25">
        <v>0</v>
      </c>
      <c r="C42" s="26">
        <v>6136.59</v>
      </c>
      <c r="D42" s="25">
        <v>5713.19</v>
      </c>
      <c r="E42" s="26">
        <v>0</v>
      </c>
      <c r="F42" s="25">
        <v>5713.19</v>
      </c>
      <c r="G42" s="26">
        <v>0</v>
      </c>
      <c r="H42" s="25">
        <v>423.4</v>
      </c>
      <c r="I42" s="26">
        <v>0</v>
      </c>
      <c r="J42" s="25">
        <v>3204</v>
      </c>
      <c r="K42" s="26">
        <v>0</v>
      </c>
      <c r="L42" s="25">
        <v>3204</v>
      </c>
    </row>
    <row r="43" spans="1:12" s="97" customFormat="1" ht="11.25">
      <c r="A43" s="158" t="s">
        <v>618</v>
      </c>
      <c r="B43" s="25">
        <v>18417</v>
      </c>
      <c r="C43" s="26">
        <v>106372.55</v>
      </c>
      <c r="D43" s="25">
        <v>133542.74</v>
      </c>
      <c r="E43" s="26">
        <v>18417</v>
      </c>
      <c r="F43" s="25">
        <v>106142.74</v>
      </c>
      <c r="G43" s="26">
        <v>0</v>
      </c>
      <c r="H43" s="25">
        <v>229.81</v>
      </c>
      <c r="I43" s="26">
        <v>2542.5</v>
      </c>
      <c r="J43" s="25">
        <v>80172.12</v>
      </c>
      <c r="K43" s="26">
        <v>2542.5</v>
      </c>
      <c r="L43" s="25">
        <v>80172.12</v>
      </c>
    </row>
    <row r="44" spans="1:12" s="97" customFormat="1" ht="11.25">
      <c r="A44" s="158" t="s">
        <v>619</v>
      </c>
      <c r="B44" s="25">
        <v>29253.45</v>
      </c>
      <c r="C44" s="26">
        <v>573793.72</v>
      </c>
      <c r="D44" s="25">
        <v>319657.52</v>
      </c>
      <c r="E44" s="26">
        <v>29210.89</v>
      </c>
      <c r="F44" s="25">
        <v>319657.52</v>
      </c>
      <c r="G44" s="26">
        <v>42.56</v>
      </c>
      <c r="H44" s="25">
        <v>254136.2</v>
      </c>
      <c r="I44" s="26">
        <v>19320.64</v>
      </c>
      <c r="J44" s="25">
        <v>30073.52</v>
      </c>
      <c r="K44" s="26">
        <v>19320.64</v>
      </c>
      <c r="L44" s="25">
        <v>30073.52</v>
      </c>
    </row>
    <row r="45" spans="1:12" s="97" customFormat="1" ht="11.25">
      <c r="A45" s="158" t="s">
        <v>620</v>
      </c>
      <c r="B45" s="25">
        <v>0</v>
      </c>
      <c r="C45" s="26">
        <v>12290.87</v>
      </c>
      <c r="D45" s="25">
        <v>0</v>
      </c>
      <c r="E45" s="26">
        <v>0</v>
      </c>
      <c r="F45" s="25">
        <v>0</v>
      </c>
      <c r="G45" s="26">
        <v>0</v>
      </c>
      <c r="H45" s="25">
        <v>12290.87</v>
      </c>
      <c r="I45" s="26">
        <v>0</v>
      </c>
      <c r="J45" s="25">
        <v>0</v>
      </c>
      <c r="K45" s="26">
        <v>0</v>
      </c>
      <c r="L45" s="25">
        <v>0</v>
      </c>
    </row>
    <row r="46" spans="1:12" s="97" customFormat="1" ht="11.25">
      <c r="A46" s="158" t="s">
        <v>621</v>
      </c>
      <c r="B46" s="25">
        <v>0</v>
      </c>
      <c r="C46" s="26">
        <v>15400</v>
      </c>
      <c r="D46" s="25">
        <v>0</v>
      </c>
      <c r="E46" s="26">
        <v>0</v>
      </c>
      <c r="F46" s="25">
        <v>0</v>
      </c>
      <c r="G46" s="26">
        <v>0</v>
      </c>
      <c r="H46" s="25">
        <v>15400</v>
      </c>
      <c r="I46" s="26">
        <v>0</v>
      </c>
      <c r="J46" s="25">
        <v>0</v>
      </c>
      <c r="K46" s="26">
        <v>0</v>
      </c>
      <c r="L46" s="25">
        <v>0</v>
      </c>
    </row>
    <row r="47" spans="1:12" s="97" customFormat="1" ht="11.25">
      <c r="A47" s="158" t="s">
        <v>622</v>
      </c>
      <c r="B47" s="25">
        <v>0</v>
      </c>
      <c r="C47" s="26">
        <v>171412.38</v>
      </c>
      <c r="D47" s="25">
        <v>171412.38</v>
      </c>
      <c r="E47" s="26">
        <v>0</v>
      </c>
      <c r="F47" s="25">
        <v>171412.38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  <c r="L47" s="25">
        <v>0</v>
      </c>
    </row>
    <row r="48" spans="1:12" s="97" customFormat="1" ht="11.25">
      <c r="A48" s="158" t="s">
        <v>623</v>
      </c>
      <c r="B48" s="25">
        <v>0</v>
      </c>
      <c r="C48" s="26">
        <v>126292.18</v>
      </c>
      <c r="D48" s="25">
        <v>113038.97</v>
      </c>
      <c r="E48" s="26">
        <v>0</v>
      </c>
      <c r="F48" s="25">
        <v>113038.97</v>
      </c>
      <c r="G48" s="26">
        <v>0</v>
      </c>
      <c r="H48" s="25">
        <v>13253.21</v>
      </c>
      <c r="I48" s="26">
        <v>0</v>
      </c>
      <c r="J48" s="25">
        <v>0</v>
      </c>
      <c r="K48" s="26">
        <v>0</v>
      </c>
      <c r="L48" s="25">
        <v>0</v>
      </c>
    </row>
    <row r="49" spans="1:12" s="97" customFormat="1" ht="11.25">
      <c r="A49" s="158" t="s">
        <v>624</v>
      </c>
      <c r="B49" s="25">
        <v>0</v>
      </c>
      <c r="C49" s="26">
        <v>48750.02</v>
      </c>
      <c r="D49" s="25">
        <v>46588.49</v>
      </c>
      <c r="E49" s="26">
        <v>0</v>
      </c>
      <c r="F49" s="25">
        <v>46588.49</v>
      </c>
      <c r="G49" s="26">
        <v>0</v>
      </c>
      <c r="H49" s="25">
        <v>2161.53</v>
      </c>
      <c r="I49" s="26">
        <v>0</v>
      </c>
      <c r="J49" s="25">
        <v>0</v>
      </c>
      <c r="K49" s="26">
        <v>0</v>
      </c>
      <c r="L49" s="25">
        <v>0</v>
      </c>
    </row>
    <row r="50" spans="1:12" s="97" customFormat="1" ht="11.25">
      <c r="A50" s="158" t="s">
        <v>625</v>
      </c>
      <c r="B50" s="25">
        <v>0</v>
      </c>
      <c r="C50" s="26">
        <v>2493854.46</v>
      </c>
      <c r="D50" s="25">
        <v>1629394.91</v>
      </c>
      <c r="E50" s="26">
        <v>0</v>
      </c>
      <c r="F50" s="25">
        <v>1629394.91</v>
      </c>
      <c r="G50" s="26">
        <v>0</v>
      </c>
      <c r="H50" s="25">
        <v>0</v>
      </c>
      <c r="I50" s="26">
        <v>0</v>
      </c>
      <c r="J50" s="25">
        <v>140937.28</v>
      </c>
      <c r="K50" s="26">
        <v>0</v>
      </c>
      <c r="L50" s="25">
        <v>1005396.83</v>
      </c>
    </row>
    <row r="51" spans="1:12" s="97" customFormat="1" ht="11.25">
      <c r="A51" s="158" t="s">
        <v>626</v>
      </c>
      <c r="B51" s="25">
        <v>0</v>
      </c>
      <c r="C51" s="26">
        <v>3011238.32</v>
      </c>
      <c r="D51" s="25">
        <v>445850.38</v>
      </c>
      <c r="E51" s="26">
        <v>0</v>
      </c>
      <c r="F51" s="25">
        <v>445850.38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  <c r="L51" s="25">
        <v>2565387.94</v>
      </c>
    </row>
    <row r="52" spans="1:12" s="97" customFormat="1" ht="11.25">
      <c r="A52" s="158" t="s">
        <v>627</v>
      </c>
      <c r="B52" s="25">
        <v>62601.5</v>
      </c>
      <c r="C52" s="26">
        <v>394560.7</v>
      </c>
      <c r="D52" s="25">
        <v>575709.2</v>
      </c>
      <c r="E52" s="26">
        <v>62601.5</v>
      </c>
      <c r="F52" s="25">
        <v>394560.7</v>
      </c>
      <c r="G52" s="26">
        <v>0</v>
      </c>
      <c r="H52" s="25">
        <v>0</v>
      </c>
      <c r="I52" s="26">
        <v>0</v>
      </c>
      <c r="J52" s="25">
        <v>0</v>
      </c>
      <c r="K52" s="26">
        <v>0</v>
      </c>
      <c r="L52" s="25">
        <v>0</v>
      </c>
    </row>
    <row r="53" spans="1:12" s="97" customFormat="1" ht="11.25">
      <c r="A53" s="158" t="s">
        <v>628</v>
      </c>
      <c r="B53" s="25">
        <v>0</v>
      </c>
      <c r="C53" s="26">
        <v>1133000</v>
      </c>
      <c r="D53" s="25">
        <v>953966.44</v>
      </c>
      <c r="E53" s="26">
        <v>0</v>
      </c>
      <c r="F53" s="25">
        <v>500098.23</v>
      </c>
      <c r="G53" s="26">
        <v>0</v>
      </c>
      <c r="H53" s="25">
        <v>0</v>
      </c>
      <c r="I53" s="26">
        <v>0</v>
      </c>
      <c r="J53" s="25">
        <v>0</v>
      </c>
      <c r="K53" s="26">
        <v>0</v>
      </c>
      <c r="L53" s="25">
        <v>632901.77</v>
      </c>
    </row>
    <row r="54" spans="1:12" s="97" customFormat="1" ht="11.25">
      <c r="A54" s="158" t="s">
        <v>629</v>
      </c>
      <c r="B54" s="25">
        <v>78470.61</v>
      </c>
      <c r="C54" s="26">
        <v>7280</v>
      </c>
      <c r="D54" s="25">
        <v>0</v>
      </c>
      <c r="E54" s="26">
        <v>78470.61</v>
      </c>
      <c r="F54" s="25">
        <v>0</v>
      </c>
      <c r="G54" s="26">
        <v>0</v>
      </c>
      <c r="H54" s="25">
        <v>7280</v>
      </c>
      <c r="I54" s="26">
        <v>73603.26</v>
      </c>
      <c r="J54" s="25">
        <v>0</v>
      </c>
      <c r="K54" s="26">
        <v>73603.26</v>
      </c>
      <c r="L54" s="25">
        <v>0</v>
      </c>
    </row>
    <row r="55" spans="1:12" s="97" customFormat="1" ht="11.25">
      <c r="A55" s="158" t="s">
        <v>630</v>
      </c>
      <c r="B55" s="25">
        <v>0</v>
      </c>
      <c r="C55" s="26">
        <v>50738.5</v>
      </c>
      <c r="D55" s="25">
        <v>49855</v>
      </c>
      <c r="E55" s="26">
        <v>0</v>
      </c>
      <c r="F55" s="25">
        <v>49855</v>
      </c>
      <c r="G55" s="26">
        <v>0</v>
      </c>
      <c r="H55" s="25">
        <v>883.5</v>
      </c>
      <c r="I55" s="26">
        <v>13316.87</v>
      </c>
      <c r="J55" s="25">
        <v>0</v>
      </c>
      <c r="K55" s="26">
        <v>13316.87</v>
      </c>
      <c r="L55" s="25">
        <v>0</v>
      </c>
    </row>
    <row r="56" spans="1:12" s="97" customFormat="1" ht="11.25">
      <c r="A56" s="158" t="s">
        <v>631</v>
      </c>
      <c r="B56" s="25">
        <v>828223.54</v>
      </c>
      <c r="C56" s="26">
        <v>1414501.85</v>
      </c>
      <c r="D56" s="25">
        <v>1526089.35</v>
      </c>
      <c r="E56" s="26">
        <v>828223.54</v>
      </c>
      <c r="F56" s="25">
        <v>1364945.23</v>
      </c>
      <c r="G56" s="26">
        <v>0</v>
      </c>
      <c r="H56" s="25">
        <v>49556.62</v>
      </c>
      <c r="I56" s="26">
        <v>224394.28</v>
      </c>
      <c r="J56" s="25">
        <v>724832.43</v>
      </c>
      <c r="K56" s="26">
        <v>224394.28</v>
      </c>
      <c r="L56" s="25">
        <v>724832.43</v>
      </c>
    </row>
    <row r="57" spans="1:12" s="97" customFormat="1" ht="11.25">
      <c r="A57" s="158" t="s">
        <v>632</v>
      </c>
      <c r="B57" s="25">
        <v>641.56</v>
      </c>
      <c r="C57" s="26">
        <v>21530.33</v>
      </c>
      <c r="D57" s="25">
        <v>18209.38</v>
      </c>
      <c r="E57" s="26">
        <v>641.56</v>
      </c>
      <c r="F57" s="25">
        <v>15774.59</v>
      </c>
      <c r="G57" s="26">
        <v>0</v>
      </c>
      <c r="H57" s="25">
        <v>5755.74</v>
      </c>
      <c r="I57" s="26">
        <v>0</v>
      </c>
      <c r="J57" s="25">
        <v>0</v>
      </c>
      <c r="K57" s="26">
        <v>0</v>
      </c>
      <c r="L57" s="25">
        <v>0</v>
      </c>
    </row>
    <row r="58" spans="1:12" s="97" customFormat="1" ht="11.25">
      <c r="A58" s="158" t="s">
        <v>633</v>
      </c>
      <c r="B58" s="25">
        <v>17137.8</v>
      </c>
      <c r="C58" s="26">
        <v>6280.54</v>
      </c>
      <c r="D58" s="25">
        <v>5532.54</v>
      </c>
      <c r="E58" s="26">
        <v>17137.8</v>
      </c>
      <c r="F58" s="25">
        <v>5532.54</v>
      </c>
      <c r="G58" s="26">
        <v>0</v>
      </c>
      <c r="H58" s="25">
        <v>748</v>
      </c>
      <c r="I58" s="26">
        <v>134400</v>
      </c>
      <c r="J58" s="25">
        <v>23741.92</v>
      </c>
      <c r="K58" s="26">
        <v>134400</v>
      </c>
      <c r="L58" s="25">
        <v>23741.92</v>
      </c>
    </row>
    <row r="59" spans="1:12" s="97" customFormat="1" ht="11.25">
      <c r="A59" s="158" t="s">
        <v>634</v>
      </c>
      <c r="B59" s="25">
        <v>264720.58</v>
      </c>
      <c r="C59" s="26">
        <v>919721.47</v>
      </c>
      <c r="D59" s="25">
        <v>908103.24</v>
      </c>
      <c r="E59" s="26">
        <v>264720.58</v>
      </c>
      <c r="F59" s="25">
        <v>893056.52</v>
      </c>
      <c r="G59" s="26">
        <v>0</v>
      </c>
      <c r="H59" s="25">
        <v>26664.95</v>
      </c>
      <c r="I59" s="26">
        <v>104053.56</v>
      </c>
      <c r="J59" s="25">
        <v>942678.11</v>
      </c>
      <c r="K59" s="26">
        <v>104053.56</v>
      </c>
      <c r="L59" s="25">
        <v>942678.11</v>
      </c>
    </row>
    <row r="60" spans="1:12" s="97" customFormat="1" ht="11.25">
      <c r="A60" s="158" t="s">
        <v>635</v>
      </c>
      <c r="B60" s="25">
        <v>0</v>
      </c>
      <c r="C60" s="26">
        <v>1248</v>
      </c>
      <c r="D60" s="25">
        <v>0</v>
      </c>
      <c r="E60" s="26">
        <v>0</v>
      </c>
      <c r="F60" s="25">
        <v>0</v>
      </c>
      <c r="G60" s="26">
        <v>0</v>
      </c>
      <c r="H60" s="25">
        <v>1248</v>
      </c>
      <c r="I60" s="26">
        <v>27783.58</v>
      </c>
      <c r="J60" s="25">
        <v>0</v>
      </c>
      <c r="K60" s="26">
        <v>27783.58</v>
      </c>
      <c r="L60" s="25">
        <v>0</v>
      </c>
    </row>
    <row r="61" spans="1:12" s="97" customFormat="1" ht="11.25">
      <c r="A61" s="158" t="s">
        <v>636</v>
      </c>
      <c r="B61" s="25">
        <v>0</v>
      </c>
      <c r="C61" s="26">
        <v>624</v>
      </c>
      <c r="D61" s="25">
        <v>0</v>
      </c>
      <c r="E61" s="26">
        <v>0</v>
      </c>
      <c r="F61" s="25">
        <v>0</v>
      </c>
      <c r="G61" s="26">
        <v>0</v>
      </c>
      <c r="H61" s="25">
        <v>624</v>
      </c>
      <c r="I61" s="26">
        <v>1399.44</v>
      </c>
      <c r="J61" s="25">
        <v>0</v>
      </c>
      <c r="K61" s="26">
        <v>1399.44</v>
      </c>
      <c r="L61" s="25">
        <v>0</v>
      </c>
    </row>
    <row r="62" spans="1:12" s="97" customFormat="1" ht="11.25">
      <c r="A62" s="158" t="s">
        <v>637</v>
      </c>
      <c r="B62" s="25">
        <v>0</v>
      </c>
      <c r="C62" s="26">
        <v>258</v>
      </c>
      <c r="D62" s="25">
        <v>0</v>
      </c>
      <c r="E62" s="26">
        <v>0</v>
      </c>
      <c r="F62" s="25">
        <v>0</v>
      </c>
      <c r="G62" s="26">
        <v>0</v>
      </c>
      <c r="H62" s="25">
        <v>258</v>
      </c>
      <c r="I62" s="26">
        <v>0</v>
      </c>
      <c r="J62" s="25">
        <v>0</v>
      </c>
      <c r="K62" s="26">
        <v>0</v>
      </c>
      <c r="L62" s="25">
        <v>0</v>
      </c>
    </row>
    <row r="63" spans="1:12" s="97" customFormat="1" ht="11.25">
      <c r="A63" s="158" t="s">
        <v>638</v>
      </c>
      <c r="B63" s="25">
        <v>0</v>
      </c>
      <c r="C63" s="26">
        <v>0</v>
      </c>
      <c r="D63" s="25">
        <v>0</v>
      </c>
      <c r="E63" s="26">
        <v>0</v>
      </c>
      <c r="F63" s="25">
        <v>0</v>
      </c>
      <c r="G63" s="26">
        <v>0</v>
      </c>
      <c r="H63" s="25">
        <v>0</v>
      </c>
      <c r="I63" s="26">
        <v>130249.06</v>
      </c>
      <c r="J63" s="25">
        <v>0</v>
      </c>
      <c r="K63" s="26">
        <v>130249.06</v>
      </c>
      <c r="L63" s="25">
        <v>0</v>
      </c>
    </row>
    <row r="64" spans="1:12" s="97" customFormat="1" ht="11.25">
      <c r="A64" s="158" t="s">
        <v>639</v>
      </c>
      <c r="B64" s="25">
        <v>0</v>
      </c>
      <c r="C64" s="26">
        <v>0</v>
      </c>
      <c r="D64" s="25">
        <v>0</v>
      </c>
      <c r="E64" s="26">
        <v>0</v>
      </c>
      <c r="F64" s="25">
        <v>0</v>
      </c>
      <c r="G64" s="26">
        <v>0</v>
      </c>
      <c r="H64" s="25">
        <v>0</v>
      </c>
      <c r="I64" s="26">
        <v>445.11</v>
      </c>
      <c r="J64" s="25">
        <v>0</v>
      </c>
      <c r="K64" s="26">
        <v>445.11</v>
      </c>
      <c r="L64" s="25">
        <v>0</v>
      </c>
    </row>
    <row r="65" spans="1:12" s="97" customFormat="1" ht="11.25">
      <c r="A65" s="158" t="s">
        <v>640</v>
      </c>
      <c r="B65" s="25">
        <v>0</v>
      </c>
      <c r="C65" s="26">
        <v>0</v>
      </c>
      <c r="D65" s="25">
        <v>0</v>
      </c>
      <c r="E65" s="26">
        <v>0</v>
      </c>
      <c r="F65" s="25">
        <v>0</v>
      </c>
      <c r="G65" s="26">
        <v>0</v>
      </c>
      <c r="H65" s="25">
        <v>0</v>
      </c>
      <c r="I65" s="26">
        <v>0</v>
      </c>
      <c r="J65" s="25">
        <v>6040</v>
      </c>
      <c r="K65" s="26">
        <v>0</v>
      </c>
      <c r="L65" s="25">
        <v>6040</v>
      </c>
    </row>
    <row r="66" spans="1:12" s="97" customFormat="1" ht="11.25">
      <c r="A66" s="158" t="s">
        <v>641</v>
      </c>
      <c r="B66" s="25">
        <v>0</v>
      </c>
      <c r="C66" s="26">
        <v>60652.74</v>
      </c>
      <c r="D66" s="25">
        <v>57932.19</v>
      </c>
      <c r="E66" s="26">
        <v>0</v>
      </c>
      <c r="F66" s="25">
        <v>57932.19</v>
      </c>
      <c r="G66" s="26">
        <v>0</v>
      </c>
      <c r="H66" s="25">
        <v>2720.55</v>
      </c>
      <c r="I66" s="26">
        <v>4251</v>
      </c>
      <c r="J66" s="25">
        <v>34531.98</v>
      </c>
      <c r="K66" s="26">
        <v>4251</v>
      </c>
      <c r="L66" s="25">
        <v>34531.98</v>
      </c>
    </row>
    <row r="67" spans="1:12" s="97" customFormat="1" ht="11.25">
      <c r="A67" s="158" t="s">
        <v>642</v>
      </c>
      <c r="B67" s="25">
        <v>355196.41</v>
      </c>
      <c r="C67" s="26">
        <v>1567438.11</v>
      </c>
      <c r="D67" s="25">
        <v>1567168.41</v>
      </c>
      <c r="E67" s="26">
        <v>355196.41</v>
      </c>
      <c r="F67" s="25">
        <v>1567168.41</v>
      </c>
      <c r="G67" s="26">
        <v>0</v>
      </c>
      <c r="H67" s="25">
        <v>269.7</v>
      </c>
      <c r="I67" s="26">
        <v>555876.27</v>
      </c>
      <c r="J67" s="25">
        <v>1360588.48</v>
      </c>
      <c r="K67" s="26">
        <v>555876.27</v>
      </c>
      <c r="L67" s="25">
        <v>1360588.48</v>
      </c>
    </row>
    <row r="68" spans="1:12" s="97" customFormat="1" ht="11.25">
      <c r="A68" s="158" t="s">
        <v>643</v>
      </c>
      <c r="B68" s="25">
        <v>0</v>
      </c>
      <c r="C68" s="26">
        <v>41273.24</v>
      </c>
      <c r="D68" s="25">
        <v>25733.63</v>
      </c>
      <c r="E68" s="26">
        <v>0</v>
      </c>
      <c r="F68" s="25">
        <v>25733.63</v>
      </c>
      <c r="G68" s="26">
        <v>0</v>
      </c>
      <c r="H68" s="25">
        <v>15539.61</v>
      </c>
      <c r="I68" s="26">
        <v>26350.81</v>
      </c>
      <c r="J68" s="25">
        <v>73371.56</v>
      </c>
      <c r="K68" s="26">
        <v>26350.81</v>
      </c>
      <c r="L68" s="25">
        <v>73371.56</v>
      </c>
    </row>
    <row r="69" spans="1:12" s="97" customFormat="1" ht="11.25">
      <c r="A69" s="158" t="s">
        <v>644</v>
      </c>
      <c r="B69" s="25">
        <v>0</v>
      </c>
      <c r="C69" s="26">
        <v>13664.89</v>
      </c>
      <c r="D69" s="25">
        <v>5149.79</v>
      </c>
      <c r="E69" s="26">
        <v>0</v>
      </c>
      <c r="F69" s="25">
        <v>5149.79</v>
      </c>
      <c r="G69" s="26">
        <v>0</v>
      </c>
      <c r="H69" s="25">
        <v>8515.1</v>
      </c>
      <c r="I69" s="26">
        <v>6687</v>
      </c>
      <c r="J69" s="25">
        <v>105304.32</v>
      </c>
      <c r="K69" s="26">
        <v>6687</v>
      </c>
      <c r="L69" s="25">
        <v>105304.32</v>
      </c>
    </row>
    <row r="70" spans="1:12" s="97" customFormat="1" ht="11.25">
      <c r="A70" s="158" t="s">
        <v>645</v>
      </c>
      <c r="B70" s="25">
        <v>67599.79</v>
      </c>
      <c r="C70" s="26">
        <v>136034.17</v>
      </c>
      <c r="D70" s="25">
        <v>121757.69</v>
      </c>
      <c r="E70" s="26">
        <v>67599.79</v>
      </c>
      <c r="F70" s="25">
        <v>121757.69</v>
      </c>
      <c r="G70" s="26">
        <v>0</v>
      </c>
      <c r="H70" s="25">
        <v>14276.48</v>
      </c>
      <c r="I70" s="26">
        <v>63935.76</v>
      </c>
      <c r="J70" s="25">
        <v>208218.33</v>
      </c>
      <c r="K70" s="26">
        <v>63935.76</v>
      </c>
      <c r="L70" s="25">
        <v>208218.33</v>
      </c>
    </row>
    <row r="71" spans="1:12" s="97" customFormat="1" ht="11.25">
      <c r="A71" s="158" t="s">
        <v>646</v>
      </c>
      <c r="B71" s="25">
        <v>0</v>
      </c>
      <c r="C71" s="26">
        <v>1200</v>
      </c>
      <c r="D71" s="25">
        <v>1200</v>
      </c>
      <c r="E71" s="26">
        <v>0</v>
      </c>
      <c r="F71" s="25">
        <v>1200</v>
      </c>
      <c r="G71" s="26">
        <v>0</v>
      </c>
      <c r="H71" s="25">
        <v>0</v>
      </c>
      <c r="I71" s="26">
        <v>0</v>
      </c>
      <c r="J71" s="25">
        <v>0</v>
      </c>
      <c r="K71" s="26">
        <v>0</v>
      </c>
      <c r="L71" s="25">
        <v>0</v>
      </c>
    </row>
    <row r="72" spans="1:12" s="97" customFormat="1" ht="11.25">
      <c r="A72" s="158" t="s">
        <v>647</v>
      </c>
      <c r="B72" s="25">
        <v>1418.5</v>
      </c>
      <c r="C72" s="26">
        <v>25615.36</v>
      </c>
      <c r="D72" s="25">
        <v>20225.05</v>
      </c>
      <c r="E72" s="26">
        <v>1418.5</v>
      </c>
      <c r="F72" s="25">
        <v>20225.05</v>
      </c>
      <c r="G72" s="26">
        <v>0</v>
      </c>
      <c r="H72" s="25">
        <v>5390.31</v>
      </c>
      <c r="I72" s="26">
        <v>19000</v>
      </c>
      <c r="J72" s="25">
        <v>295411.36</v>
      </c>
      <c r="K72" s="26">
        <v>19000</v>
      </c>
      <c r="L72" s="25">
        <v>295411.36</v>
      </c>
    </row>
    <row r="73" spans="1:12" s="97" customFormat="1" ht="11.25">
      <c r="A73" s="158" t="s">
        <v>648</v>
      </c>
      <c r="B73" s="25">
        <v>12654.4</v>
      </c>
      <c r="C73" s="26">
        <v>26206</v>
      </c>
      <c r="D73" s="25">
        <v>13606</v>
      </c>
      <c r="E73" s="26">
        <v>12654.4</v>
      </c>
      <c r="F73" s="25">
        <v>13606</v>
      </c>
      <c r="G73" s="26">
        <v>0</v>
      </c>
      <c r="H73" s="25">
        <v>12600</v>
      </c>
      <c r="I73" s="26">
        <v>10959.96</v>
      </c>
      <c r="J73" s="25">
        <v>0</v>
      </c>
      <c r="K73" s="26">
        <v>10959.96</v>
      </c>
      <c r="L73" s="25">
        <v>0</v>
      </c>
    </row>
    <row r="74" spans="1:12" s="97" customFormat="1" ht="11.25">
      <c r="A74" s="158" t="s">
        <v>649</v>
      </c>
      <c r="B74" s="25">
        <v>0</v>
      </c>
      <c r="C74" s="26">
        <v>3295.39</v>
      </c>
      <c r="D74" s="25">
        <v>3164.62</v>
      </c>
      <c r="E74" s="26">
        <v>0</v>
      </c>
      <c r="F74" s="25">
        <v>3164.62</v>
      </c>
      <c r="G74" s="26">
        <v>0</v>
      </c>
      <c r="H74" s="25">
        <v>130.77</v>
      </c>
      <c r="I74" s="26">
        <v>8716.8</v>
      </c>
      <c r="J74" s="25">
        <v>4430.04</v>
      </c>
      <c r="K74" s="26">
        <v>8716.8</v>
      </c>
      <c r="L74" s="25">
        <v>4430.04</v>
      </c>
    </row>
    <row r="75" spans="1:12" s="97" customFormat="1" ht="11.25">
      <c r="A75" s="158" t="s">
        <v>650</v>
      </c>
      <c r="B75" s="25">
        <v>0</v>
      </c>
      <c r="C75" s="26">
        <v>93548.96</v>
      </c>
      <c r="D75" s="25">
        <v>90959.3</v>
      </c>
      <c r="E75" s="26">
        <v>0</v>
      </c>
      <c r="F75" s="25">
        <v>90959.3</v>
      </c>
      <c r="G75" s="26">
        <v>0</v>
      </c>
      <c r="H75" s="25">
        <v>2589.66</v>
      </c>
      <c r="I75" s="26">
        <v>95990</v>
      </c>
      <c r="J75" s="25">
        <v>0</v>
      </c>
      <c r="K75" s="26">
        <v>95990</v>
      </c>
      <c r="L75" s="25">
        <v>0</v>
      </c>
    </row>
    <row r="76" spans="1:12" s="97" customFormat="1" ht="11.25">
      <c r="A76" s="158" t="s">
        <v>651</v>
      </c>
      <c r="B76" s="25">
        <v>0</v>
      </c>
      <c r="C76" s="26">
        <v>462</v>
      </c>
      <c r="D76" s="25">
        <v>0</v>
      </c>
      <c r="E76" s="26">
        <v>0</v>
      </c>
      <c r="F76" s="25">
        <v>0</v>
      </c>
      <c r="G76" s="26">
        <v>0</v>
      </c>
      <c r="H76" s="25">
        <v>462</v>
      </c>
      <c r="I76" s="26">
        <v>0</v>
      </c>
      <c r="J76" s="25">
        <v>0</v>
      </c>
      <c r="K76" s="26">
        <v>0</v>
      </c>
      <c r="L76" s="25">
        <v>0</v>
      </c>
    </row>
    <row r="77" spans="1:12" s="97" customFormat="1" ht="11.25">
      <c r="A77" s="158" t="s">
        <v>652</v>
      </c>
      <c r="B77" s="25">
        <v>43975.2</v>
      </c>
      <c r="C77" s="26">
        <v>0</v>
      </c>
      <c r="D77" s="25">
        <v>0</v>
      </c>
      <c r="E77" s="26">
        <v>43975.2</v>
      </c>
      <c r="F77" s="25">
        <v>0</v>
      </c>
      <c r="G77" s="26">
        <v>0</v>
      </c>
      <c r="H77" s="25">
        <v>0</v>
      </c>
      <c r="I77" s="26">
        <v>43975.2</v>
      </c>
      <c r="J77" s="25">
        <v>0</v>
      </c>
      <c r="K77" s="26">
        <v>43975.2</v>
      </c>
      <c r="L77" s="25">
        <v>0</v>
      </c>
    </row>
    <row r="78" spans="1:12" s="97" customFormat="1" ht="11.25">
      <c r="A78" s="158" t="s">
        <v>653</v>
      </c>
      <c r="B78" s="25">
        <v>562085.5</v>
      </c>
      <c r="C78" s="26">
        <v>0</v>
      </c>
      <c r="D78" s="25">
        <v>0</v>
      </c>
      <c r="E78" s="26">
        <v>562085.5</v>
      </c>
      <c r="F78" s="25">
        <v>0</v>
      </c>
      <c r="G78" s="26">
        <v>0</v>
      </c>
      <c r="H78" s="25">
        <v>0</v>
      </c>
      <c r="I78" s="26">
        <v>562085.5</v>
      </c>
      <c r="J78" s="25">
        <v>0</v>
      </c>
      <c r="K78" s="26">
        <v>562085.5</v>
      </c>
      <c r="L78" s="25">
        <v>0</v>
      </c>
    </row>
    <row r="79" spans="1:12" s="97" customFormat="1" ht="11.25">
      <c r="A79" s="158" t="s">
        <v>654</v>
      </c>
      <c r="B79" s="25">
        <v>0</v>
      </c>
      <c r="C79" s="26">
        <v>140696</v>
      </c>
      <c r="D79" s="25">
        <v>140696</v>
      </c>
      <c r="E79" s="26">
        <v>0</v>
      </c>
      <c r="F79" s="25">
        <v>140696</v>
      </c>
      <c r="G79" s="26">
        <v>0</v>
      </c>
      <c r="H79" s="25">
        <v>0</v>
      </c>
      <c r="I79" s="26">
        <v>0</v>
      </c>
      <c r="J79" s="25">
        <v>0</v>
      </c>
      <c r="K79" s="26">
        <v>0</v>
      </c>
      <c r="L79" s="25">
        <v>0</v>
      </c>
    </row>
    <row r="80" spans="1:12" s="97" customFormat="1" ht="11.25">
      <c r="A80" s="158" t="s">
        <v>655</v>
      </c>
      <c r="B80" s="25">
        <v>870</v>
      </c>
      <c r="C80" s="26">
        <v>23382.49</v>
      </c>
      <c r="D80" s="25">
        <v>23508.22</v>
      </c>
      <c r="E80" s="26">
        <v>870</v>
      </c>
      <c r="F80" s="25">
        <v>23377.47</v>
      </c>
      <c r="G80" s="26">
        <v>0</v>
      </c>
      <c r="H80" s="25">
        <v>5.02</v>
      </c>
      <c r="I80" s="26">
        <v>13335.78</v>
      </c>
      <c r="J80" s="25">
        <v>118821.33</v>
      </c>
      <c r="K80" s="26">
        <v>13335.78</v>
      </c>
      <c r="L80" s="25">
        <v>118821.33</v>
      </c>
    </row>
    <row r="81" spans="1:12" s="97" customFormat="1" ht="11.25">
      <c r="A81" s="158" t="s">
        <v>656</v>
      </c>
      <c r="B81" s="25">
        <v>0</v>
      </c>
      <c r="C81" s="26">
        <v>97467.1</v>
      </c>
      <c r="D81" s="25">
        <v>97467.1</v>
      </c>
      <c r="E81" s="26">
        <v>0</v>
      </c>
      <c r="F81" s="25">
        <v>97467.1</v>
      </c>
      <c r="G81" s="26">
        <v>0</v>
      </c>
      <c r="H81" s="25">
        <v>0</v>
      </c>
      <c r="I81" s="26">
        <v>0</v>
      </c>
      <c r="J81" s="25">
        <v>0</v>
      </c>
      <c r="K81" s="26">
        <v>0</v>
      </c>
      <c r="L81" s="25">
        <v>0</v>
      </c>
    </row>
    <row r="82" spans="1:12" s="97" customFormat="1" ht="11.25">
      <c r="A82" s="158" t="s">
        <v>657</v>
      </c>
      <c r="B82" s="25">
        <v>0</v>
      </c>
      <c r="C82" s="26">
        <v>0</v>
      </c>
      <c r="D82" s="25">
        <v>0</v>
      </c>
      <c r="E82" s="26">
        <v>0</v>
      </c>
      <c r="F82" s="25">
        <v>0</v>
      </c>
      <c r="G82" s="26">
        <v>0</v>
      </c>
      <c r="H82" s="25">
        <v>0</v>
      </c>
      <c r="I82" s="26">
        <v>32000</v>
      </c>
      <c r="J82" s="25">
        <v>64000</v>
      </c>
      <c r="K82" s="26">
        <v>32000</v>
      </c>
      <c r="L82" s="25">
        <v>64000</v>
      </c>
    </row>
    <row r="83" spans="1:12" s="97" customFormat="1" ht="11.25">
      <c r="A83" s="158" t="s">
        <v>658</v>
      </c>
      <c r="B83" s="25">
        <v>0</v>
      </c>
      <c r="C83" s="26">
        <v>0</v>
      </c>
      <c r="D83" s="25">
        <v>0</v>
      </c>
      <c r="E83" s="26">
        <v>0</v>
      </c>
      <c r="F83" s="25">
        <v>0</v>
      </c>
      <c r="G83" s="26">
        <v>0</v>
      </c>
      <c r="H83" s="25">
        <v>0</v>
      </c>
      <c r="I83" s="26">
        <v>0</v>
      </c>
      <c r="J83" s="25">
        <v>26331.97</v>
      </c>
      <c r="K83" s="26">
        <v>0</v>
      </c>
      <c r="L83" s="25">
        <v>26331.97</v>
      </c>
    </row>
    <row r="84" spans="1:12" s="97" customFormat="1" ht="11.25">
      <c r="A84" s="158" t="s">
        <v>659</v>
      </c>
      <c r="B84" s="25">
        <v>0</v>
      </c>
      <c r="C84" s="26">
        <v>0</v>
      </c>
      <c r="D84" s="25">
        <v>0</v>
      </c>
      <c r="E84" s="26">
        <v>0</v>
      </c>
      <c r="F84" s="25">
        <v>0</v>
      </c>
      <c r="G84" s="26">
        <v>0</v>
      </c>
      <c r="H84" s="25">
        <v>0</v>
      </c>
      <c r="I84" s="26">
        <v>75239.14</v>
      </c>
      <c r="J84" s="25">
        <v>51530</v>
      </c>
      <c r="K84" s="26">
        <v>75239.14</v>
      </c>
      <c r="L84" s="25">
        <v>51530</v>
      </c>
    </row>
    <row r="85" spans="1:12" s="97" customFormat="1" ht="11.25">
      <c r="A85" s="158" t="s">
        <v>660</v>
      </c>
      <c r="B85" s="25">
        <v>0</v>
      </c>
      <c r="C85" s="26">
        <v>44539</v>
      </c>
      <c r="D85" s="25">
        <v>44539</v>
      </c>
      <c r="E85" s="26">
        <v>0</v>
      </c>
      <c r="F85" s="25">
        <v>44539</v>
      </c>
      <c r="G85" s="26">
        <v>0</v>
      </c>
      <c r="H85" s="25">
        <v>0</v>
      </c>
      <c r="I85" s="26">
        <v>48000</v>
      </c>
      <c r="J85" s="25">
        <v>24000</v>
      </c>
      <c r="K85" s="26">
        <v>48000</v>
      </c>
      <c r="L85" s="25">
        <v>24000</v>
      </c>
    </row>
    <row r="86" spans="1:12" s="97" customFormat="1" ht="11.25">
      <c r="A86" s="158" t="s">
        <v>661</v>
      </c>
      <c r="B86" s="25">
        <v>0</v>
      </c>
      <c r="C86" s="26">
        <v>5779.99</v>
      </c>
      <c r="D86" s="25">
        <v>5779.99</v>
      </c>
      <c r="E86" s="26">
        <v>0</v>
      </c>
      <c r="F86" s="25">
        <v>5779.99</v>
      </c>
      <c r="G86" s="26">
        <v>0</v>
      </c>
      <c r="H86" s="25">
        <v>0</v>
      </c>
      <c r="I86" s="26">
        <v>1415</v>
      </c>
      <c r="J86" s="25">
        <v>2664.94</v>
      </c>
      <c r="K86" s="26">
        <v>1415</v>
      </c>
      <c r="L86" s="25">
        <v>2664.94</v>
      </c>
    </row>
    <row r="87" spans="1:12" s="97" customFormat="1" ht="11.25">
      <c r="A87" s="158" t="s">
        <v>662</v>
      </c>
      <c r="B87" s="25">
        <v>0</v>
      </c>
      <c r="C87" s="26">
        <v>0</v>
      </c>
      <c r="D87" s="25">
        <v>0</v>
      </c>
      <c r="E87" s="26">
        <v>0</v>
      </c>
      <c r="F87" s="25">
        <v>0</v>
      </c>
      <c r="G87" s="26">
        <v>0</v>
      </c>
      <c r="H87" s="25">
        <v>0</v>
      </c>
      <c r="I87" s="26">
        <v>2295</v>
      </c>
      <c r="J87" s="25">
        <v>16065</v>
      </c>
      <c r="K87" s="26">
        <v>2295</v>
      </c>
      <c r="L87" s="25">
        <v>16065</v>
      </c>
    </row>
    <row r="88" spans="1:12" s="97" customFormat="1" ht="11.25">
      <c r="A88" s="158" t="s">
        <v>663</v>
      </c>
      <c r="B88" s="25">
        <v>2124.33</v>
      </c>
      <c r="C88" s="26">
        <v>44468.18</v>
      </c>
      <c r="D88" s="25">
        <v>43398.91</v>
      </c>
      <c r="E88" s="26">
        <v>2124.33</v>
      </c>
      <c r="F88" s="25">
        <v>43398.91</v>
      </c>
      <c r="G88" s="26">
        <v>0</v>
      </c>
      <c r="H88" s="25">
        <v>1069.27</v>
      </c>
      <c r="I88" s="26">
        <v>0</v>
      </c>
      <c r="J88" s="25">
        <v>19292.44</v>
      </c>
      <c r="K88" s="26">
        <v>0</v>
      </c>
      <c r="L88" s="25">
        <v>19292.44</v>
      </c>
    </row>
    <row r="89" spans="1:12" s="97" customFormat="1" ht="11.25">
      <c r="A89" s="158" t="s">
        <v>664</v>
      </c>
      <c r="B89" s="25">
        <v>880</v>
      </c>
      <c r="C89" s="26">
        <v>10027.33</v>
      </c>
      <c r="D89" s="25">
        <v>10027.33</v>
      </c>
      <c r="E89" s="26">
        <v>880</v>
      </c>
      <c r="F89" s="25">
        <v>10027.33</v>
      </c>
      <c r="G89" s="26">
        <v>0</v>
      </c>
      <c r="H89" s="25">
        <v>0</v>
      </c>
      <c r="I89" s="26">
        <v>0</v>
      </c>
      <c r="J89" s="25">
        <v>0</v>
      </c>
      <c r="K89" s="26">
        <v>0</v>
      </c>
      <c r="L89" s="25">
        <v>0</v>
      </c>
    </row>
    <row r="90" spans="1:12" s="97" customFormat="1" ht="11.25">
      <c r="A90" s="158" t="s">
        <v>665</v>
      </c>
      <c r="B90" s="25">
        <v>0</v>
      </c>
      <c r="C90" s="26">
        <v>800</v>
      </c>
      <c r="D90" s="25">
        <v>800</v>
      </c>
      <c r="E90" s="26">
        <v>0</v>
      </c>
      <c r="F90" s="25">
        <v>800</v>
      </c>
      <c r="G90" s="26">
        <v>0</v>
      </c>
      <c r="H90" s="25">
        <v>0</v>
      </c>
      <c r="I90" s="26">
        <v>0</v>
      </c>
      <c r="J90" s="25">
        <v>0</v>
      </c>
      <c r="K90" s="26">
        <v>0</v>
      </c>
      <c r="L90" s="25">
        <v>0</v>
      </c>
    </row>
    <row r="91" spans="1:12" s="97" customFormat="1" ht="11.25">
      <c r="A91" s="158" t="s">
        <v>666</v>
      </c>
      <c r="B91" s="25">
        <v>0</v>
      </c>
      <c r="C91" s="26">
        <v>1560.09</v>
      </c>
      <c r="D91" s="25">
        <v>1560.09</v>
      </c>
      <c r="E91" s="26">
        <v>0</v>
      </c>
      <c r="F91" s="25">
        <v>1560.09</v>
      </c>
      <c r="G91" s="26">
        <v>0</v>
      </c>
      <c r="H91" s="25">
        <v>0</v>
      </c>
      <c r="I91" s="26">
        <v>0</v>
      </c>
      <c r="J91" s="25">
        <v>0</v>
      </c>
      <c r="K91" s="26">
        <v>0</v>
      </c>
      <c r="L91" s="25">
        <v>0</v>
      </c>
    </row>
    <row r="92" spans="1:12" s="97" customFormat="1" ht="11.25">
      <c r="A92" s="158" t="s">
        <v>667</v>
      </c>
      <c r="B92" s="25">
        <v>0</v>
      </c>
      <c r="C92" s="26">
        <v>2600.15</v>
      </c>
      <c r="D92" s="25">
        <v>2600.15</v>
      </c>
      <c r="E92" s="26">
        <v>0</v>
      </c>
      <c r="F92" s="25">
        <v>2600.15</v>
      </c>
      <c r="G92" s="26">
        <v>0</v>
      </c>
      <c r="H92" s="25">
        <v>0</v>
      </c>
      <c r="I92" s="26">
        <v>0</v>
      </c>
      <c r="J92" s="25">
        <v>0</v>
      </c>
      <c r="K92" s="26">
        <v>0</v>
      </c>
      <c r="L92" s="25">
        <v>0</v>
      </c>
    </row>
    <row r="93" spans="1:12" s="97" customFormat="1" ht="11.25">
      <c r="A93" s="158" t="s">
        <v>668</v>
      </c>
      <c r="B93" s="25">
        <v>611.1</v>
      </c>
      <c r="C93" s="26">
        <v>10523.6</v>
      </c>
      <c r="D93" s="25">
        <v>10523.6</v>
      </c>
      <c r="E93" s="26">
        <v>611.1</v>
      </c>
      <c r="F93" s="25">
        <v>10523.6</v>
      </c>
      <c r="G93" s="26">
        <v>0</v>
      </c>
      <c r="H93" s="25">
        <v>0</v>
      </c>
      <c r="I93" s="26">
        <v>714.65</v>
      </c>
      <c r="J93" s="25">
        <v>1496.25</v>
      </c>
      <c r="K93" s="26">
        <v>714.65</v>
      </c>
      <c r="L93" s="25">
        <v>1496.25</v>
      </c>
    </row>
    <row r="94" spans="1:12" s="97" customFormat="1" ht="11.25">
      <c r="A94" s="158" t="s">
        <v>669</v>
      </c>
      <c r="B94" s="25">
        <v>0</v>
      </c>
      <c r="C94" s="26">
        <v>156</v>
      </c>
      <c r="D94" s="25">
        <v>0</v>
      </c>
      <c r="E94" s="26">
        <v>0</v>
      </c>
      <c r="F94" s="25">
        <v>0</v>
      </c>
      <c r="G94" s="26">
        <v>0</v>
      </c>
      <c r="H94" s="25">
        <v>156</v>
      </c>
      <c r="I94" s="26">
        <v>0</v>
      </c>
      <c r="J94" s="25">
        <v>0</v>
      </c>
      <c r="K94" s="26">
        <v>0</v>
      </c>
      <c r="L94" s="25">
        <v>0</v>
      </c>
    </row>
    <row r="95" spans="1:12" s="97" customFormat="1" ht="11.25">
      <c r="A95" s="158" t="s">
        <v>670</v>
      </c>
      <c r="B95" s="25">
        <v>19486</v>
      </c>
      <c r="C95" s="26">
        <v>0</v>
      </c>
      <c r="D95" s="25">
        <v>0</v>
      </c>
      <c r="E95" s="26">
        <v>19486</v>
      </c>
      <c r="F95" s="25">
        <v>0</v>
      </c>
      <c r="G95" s="26">
        <v>0</v>
      </c>
      <c r="H95" s="25">
        <v>0</v>
      </c>
      <c r="I95" s="26">
        <v>0</v>
      </c>
      <c r="J95" s="25">
        <v>0</v>
      </c>
      <c r="K95" s="26">
        <v>0</v>
      </c>
      <c r="L95" s="25">
        <v>0</v>
      </c>
    </row>
    <row r="96" spans="1:12" s="97" customFormat="1" ht="11.25">
      <c r="A96" s="158" t="s">
        <v>671</v>
      </c>
      <c r="B96" s="25">
        <v>0</v>
      </c>
      <c r="C96" s="26">
        <v>45908</v>
      </c>
      <c r="D96" s="25">
        <v>45908</v>
      </c>
      <c r="E96" s="26">
        <v>0</v>
      </c>
      <c r="F96" s="25">
        <v>45908</v>
      </c>
      <c r="G96" s="26">
        <v>0</v>
      </c>
      <c r="H96" s="25">
        <v>0</v>
      </c>
      <c r="I96" s="26">
        <v>0</v>
      </c>
      <c r="J96" s="25">
        <v>0</v>
      </c>
      <c r="K96" s="26">
        <v>0</v>
      </c>
      <c r="L96" s="25">
        <v>0</v>
      </c>
    </row>
    <row r="97" spans="1:12" s="97" customFormat="1" ht="11.25">
      <c r="A97" s="158" t="s">
        <v>672</v>
      </c>
      <c r="B97" s="25">
        <v>0</v>
      </c>
      <c r="C97" s="26">
        <v>5024964.41</v>
      </c>
      <c r="D97" s="25">
        <v>1149826.81</v>
      </c>
      <c r="E97" s="26">
        <v>0</v>
      </c>
      <c r="F97" s="25">
        <v>1149826.81</v>
      </c>
      <c r="G97" s="26">
        <v>0</v>
      </c>
      <c r="H97" s="25">
        <v>0</v>
      </c>
      <c r="I97" s="26">
        <v>0</v>
      </c>
      <c r="J97" s="25">
        <v>0</v>
      </c>
      <c r="K97" s="26">
        <v>0</v>
      </c>
      <c r="L97" s="25">
        <v>3875137.6</v>
      </c>
    </row>
    <row r="98" spans="1:12" s="97" customFormat="1" ht="11.25">
      <c r="A98" s="158" t="s">
        <v>673</v>
      </c>
      <c r="B98" s="25">
        <v>0</v>
      </c>
      <c r="C98" s="26">
        <v>11015274.14</v>
      </c>
      <c r="D98" s="25">
        <v>10547365.11</v>
      </c>
      <c r="E98" s="26">
        <v>0</v>
      </c>
      <c r="F98" s="25">
        <v>9809002.37</v>
      </c>
      <c r="G98" s="26">
        <v>0</v>
      </c>
      <c r="H98" s="25">
        <v>0</v>
      </c>
      <c r="I98" s="26">
        <v>0</v>
      </c>
      <c r="J98" s="25">
        <v>0</v>
      </c>
      <c r="K98" s="26">
        <v>0</v>
      </c>
      <c r="L98" s="25">
        <v>1206271.77</v>
      </c>
    </row>
    <row r="99" spans="1:12" s="97" customFormat="1" ht="11.25">
      <c r="A99" s="158"/>
      <c r="B99" s="25"/>
      <c r="C99" s="26"/>
      <c r="D99" s="25"/>
      <c r="E99" s="26"/>
      <c r="F99" s="25"/>
      <c r="G99" s="26"/>
      <c r="H99" s="25"/>
      <c r="I99" s="26"/>
      <c r="J99" s="25"/>
      <c r="K99" s="26"/>
      <c r="L99" s="25"/>
    </row>
    <row r="100" spans="1:12" s="97" customFormat="1" ht="11.25">
      <c r="A100" s="200" t="s">
        <v>271</v>
      </c>
      <c r="B100" s="9">
        <f aca="true" t="shared" si="0" ref="B100:L100">SUM(B11:B98)</f>
        <v>13954820.33</v>
      </c>
      <c r="C100" s="9">
        <f t="shared" si="0"/>
        <v>56435720.93000001</v>
      </c>
      <c r="D100" s="9">
        <f t="shared" si="0"/>
        <v>47878769.69999998</v>
      </c>
      <c r="E100" s="9">
        <f t="shared" si="0"/>
        <v>13934631.060000004</v>
      </c>
      <c r="F100" s="9">
        <f t="shared" si="0"/>
        <v>44243788.15999999</v>
      </c>
      <c r="G100" s="9">
        <f t="shared" si="0"/>
        <v>20189.27</v>
      </c>
      <c r="H100" s="9">
        <f t="shared" si="0"/>
        <v>2531347.3000000003</v>
      </c>
      <c r="I100" s="9">
        <f t="shared" si="0"/>
        <v>20707385.94</v>
      </c>
      <c r="J100" s="9">
        <f t="shared" si="0"/>
        <v>31799927.439999994</v>
      </c>
      <c r="K100" s="9">
        <f t="shared" si="0"/>
        <v>20707385.94</v>
      </c>
      <c r="L100" s="9">
        <f t="shared" si="0"/>
        <v>41460512.90999999</v>
      </c>
    </row>
    <row r="101" spans="2:12" s="97" customFormat="1" ht="11.25"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</row>
    <row r="102" spans="1:13" ht="24.75" customHeight="1">
      <c r="A102" s="206" t="s">
        <v>572</v>
      </c>
      <c r="B102" s="219" t="s">
        <v>573</v>
      </c>
      <c r="C102" s="220"/>
      <c r="D102" s="221" t="s">
        <v>574</v>
      </c>
      <c r="E102" s="219" t="s">
        <v>575</v>
      </c>
      <c r="F102" s="222"/>
      <c r="G102" s="222"/>
      <c r="H102" s="220"/>
      <c r="I102" s="208" t="s">
        <v>576</v>
      </c>
      <c r="J102" s="209"/>
      <c r="K102" s="219" t="s">
        <v>577</v>
      </c>
      <c r="L102" s="220"/>
      <c r="M102" s="210"/>
    </row>
    <row r="103" spans="1:13" ht="12.75" customHeight="1">
      <c r="A103" s="211" t="s">
        <v>578</v>
      </c>
      <c r="B103" s="221" t="s">
        <v>579</v>
      </c>
      <c r="C103" s="223" t="s">
        <v>580</v>
      </c>
      <c r="D103" s="224"/>
      <c r="E103" s="219" t="s">
        <v>581</v>
      </c>
      <c r="F103" s="220"/>
      <c r="G103" s="219" t="s">
        <v>582</v>
      </c>
      <c r="H103" s="220"/>
      <c r="I103" s="221" t="s">
        <v>583</v>
      </c>
      <c r="J103" s="225" t="s">
        <v>580</v>
      </c>
      <c r="K103" s="221" t="s">
        <v>579</v>
      </c>
      <c r="L103" s="225" t="s">
        <v>580</v>
      </c>
      <c r="M103" s="210"/>
    </row>
    <row r="104" spans="1:13" ht="21">
      <c r="A104" s="213" t="s">
        <v>584</v>
      </c>
      <c r="B104" s="226"/>
      <c r="C104" s="227"/>
      <c r="D104" s="226"/>
      <c r="E104" s="214" t="s">
        <v>579</v>
      </c>
      <c r="F104" s="215" t="s">
        <v>580</v>
      </c>
      <c r="G104" s="214" t="s">
        <v>579</v>
      </c>
      <c r="H104" s="215" t="s">
        <v>580</v>
      </c>
      <c r="I104" s="226"/>
      <c r="J104" s="228"/>
      <c r="K104" s="226"/>
      <c r="L104" s="228"/>
      <c r="M104" s="210"/>
    </row>
    <row r="105" spans="1:12" s="97" customFormat="1" ht="11.25">
      <c r="A105" s="163" t="s">
        <v>559</v>
      </c>
      <c r="B105" s="229"/>
      <c r="C105" s="229"/>
      <c r="D105" s="230"/>
      <c r="E105" s="229"/>
      <c r="F105" s="230"/>
      <c r="G105" s="229"/>
      <c r="H105" s="230"/>
      <c r="I105" s="229"/>
      <c r="J105" s="230"/>
      <c r="K105" s="229"/>
      <c r="L105" s="231"/>
    </row>
    <row r="106" spans="1:12" s="97" customFormat="1" ht="11.25">
      <c r="A106" s="158" t="s">
        <v>591</v>
      </c>
      <c r="B106" s="25">
        <v>32423.79</v>
      </c>
      <c r="C106" s="25">
        <v>418969.92</v>
      </c>
      <c r="D106" s="26">
        <v>438378.1</v>
      </c>
      <c r="E106" s="25">
        <v>32423.77</v>
      </c>
      <c r="F106" s="26">
        <v>411862.5</v>
      </c>
      <c r="G106" s="25">
        <v>0.02</v>
      </c>
      <c r="H106" s="26">
        <v>7107.42</v>
      </c>
      <c r="I106" s="25">
        <v>65954.88</v>
      </c>
      <c r="J106" s="26">
        <v>480396.68</v>
      </c>
      <c r="K106" s="25">
        <v>65954.88</v>
      </c>
      <c r="L106" s="35">
        <v>480396.68</v>
      </c>
    </row>
    <row r="107" spans="1:12" s="97" customFormat="1" ht="11.25">
      <c r="A107" s="232"/>
      <c r="B107" s="190"/>
      <c r="C107" s="190"/>
      <c r="D107" s="191"/>
      <c r="E107" s="190"/>
      <c r="F107" s="191"/>
      <c r="G107" s="190"/>
      <c r="H107" s="191"/>
      <c r="I107" s="190"/>
      <c r="J107" s="191"/>
      <c r="K107" s="190"/>
      <c r="L107" s="233"/>
    </row>
    <row r="108" spans="1:12" s="97" customFormat="1" ht="11.25">
      <c r="A108" s="200" t="s">
        <v>271</v>
      </c>
      <c r="B108" s="9">
        <f>SUM(B106)</f>
        <v>32423.79</v>
      </c>
      <c r="C108" s="9">
        <f aca="true" t="shared" si="1" ref="C108:L108">SUM(C106)</f>
        <v>418969.92</v>
      </c>
      <c r="D108" s="9">
        <f t="shared" si="1"/>
        <v>438378.1</v>
      </c>
      <c r="E108" s="9">
        <f t="shared" si="1"/>
        <v>32423.77</v>
      </c>
      <c r="F108" s="9">
        <f t="shared" si="1"/>
        <v>411862.5</v>
      </c>
      <c r="G108" s="9">
        <f t="shared" si="1"/>
        <v>0.02</v>
      </c>
      <c r="H108" s="9">
        <f t="shared" si="1"/>
        <v>7107.42</v>
      </c>
      <c r="I108" s="9">
        <f t="shared" si="1"/>
        <v>65954.88</v>
      </c>
      <c r="J108" s="9">
        <f t="shared" si="1"/>
        <v>480396.68</v>
      </c>
      <c r="K108" s="9">
        <f t="shared" si="1"/>
        <v>65954.88</v>
      </c>
      <c r="L108" s="9">
        <f t="shared" si="1"/>
        <v>480396.68</v>
      </c>
    </row>
    <row r="109" spans="2:12" s="97" customFormat="1" ht="11.25"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</row>
    <row r="110" spans="1:13" ht="24.75" customHeight="1">
      <c r="A110" s="206" t="s">
        <v>572</v>
      </c>
      <c r="B110" s="219" t="s">
        <v>573</v>
      </c>
      <c r="C110" s="220"/>
      <c r="D110" s="221" t="s">
        <v>574</v>
      </c>
      <c r="E110" s="219" t="s">
        <v>575</v>
      </c>
      <c r="F110" s="222"/>
      <c r="G110" s="222"/>
      <c r="H110" s="220"/>
      <c r="I110" s="208" t="s">
        <v>576</v>
      </c>
      <c r="J110" s="209"/>
      <c r="K110" s="219" t="s">
        <v>577</v>
      </c>
      <c r="L110" s="220"/>
      <c r="M110" s="210"/>
    </row>
    <row r="111" spans="1:13" ht="12.75" customHeight="1">
      <c r="A111" s="211" t="s">
        <v>578</v>
      </c>
      <c r="B111" s="221" t="s">
        <v>579</v>
      </c>
      <c r="C111" s="223" t="s">
        <v>580</v>
      </c>
      <c r="D111" s="224"/>
      <c r="E111" s="219" t="s">
        <v>581</v>
      </c>
      <c r="F111" s="220"/>
      <c r="G111" s="219" t="s">
        <v>582</v>
      </c>
      <c r="H111" s="220"/>
      <c r="I111" s="221" t="s">
        <v>583</v>
      </c>
      <c r="J111" s="225" t="s">
        <v>580</v>
      </c>
      <c r="K111" s="221" t="s">
        <v>579</v>
      </c>
      <c r="L111" s="225" t="s">
        <v>580</v>
      </c>
      <c r="M111" s="210"/>
    </row>
    <row r="112" spans="1:13" ht="21">
      <c r="A112" s="213" t="s">
        <v>584</v>
      </c>
      <c r="B112" s="226"/>
      <c r="C112" s="227"/>
      <c r="D112" s="226"/>
      <c r="E112" s="214" t="s">
        <v>579</v>
      </c>
      <c r="F112" s="215" t="s">
        <v>580</v>
      </c>
      <c r="G112" s="214" t="s">
        <v>579</v>
      </c>
      <c r="H112" s="215" t="s">
        <v>580</v>
      </c>
      <c r="I112" s="226"/>
      <c r="J112" s="228"/>
      <c r="K112" s="226"/>
      <c r="L112" s="228"/>
      <c r="M112" s="210"/>
    </row>
    <row r="113" spans="1:12" s="97" customFormat="1" ht="11.25">
      <c r="A113" s="163" t="s">
        <v>674</v>
      </c>
      <c r="B113" s="229"/>
      <c r="C113" s="230"/>
      <c r="D113" s="229"/>
      <c r="E113" s="230"/>
      <c r="F113" s="229"/>
      <c r="G113" s="230"/>
      <c r="H113" s="229"/>
      <c r="I113" s="230"/>
      <c r="J113" s="229"/>
      <c r="K113" s="230"/>
      <c r="L113" s="229"/>
    </row>
    <row r="114" spans="1:12" s="97" customFormat="1" ht="11.25">
      <c r="A114" s="158" t="s">
        <v>675</v>
      </c>
      <c r="B114" s="25">
        <v>0</v>
      </c>
      <c r="C114" s="26">
        <v>800701.67</v>
      </c>
      <c r="D114" s="25">
        <v>800701.67</v>
      </c>
      <c r="E114" s="26">
        <v>0</v>
      </c>
      <c r="F114" s="25">
        <v>800701.67</v>
      </c>
      <c r="G114" s="26">
        <v>0</v>
      </c>
      <c r="H114" s="25">
        <v>0</v>
      </c>
      <c r="I114" s="26">
        <v>0</v>
      </c>
      <c r="J114" s="25">
        <v>0</v>
      </c>
      <c r="K114" s="26">
        <v>0</v>
      </c>
      <c r="L114" s="25">
        <v>0</v>
      </c>
    </row>
    <row r="115" spans="1:12" s="97" customFormat="1" ht="11.25">
      <c r="A115" s="158" t="s">
        <v>676</v>
      </c>
      <c r="B115" s="25">
        <v>0</v>
      </c>
      <c r="C115" s="26">
        <v>249162.6</v>
      </c>
      <c r="D115" s="25">
        <v>249162.6</v>
      </c>
      <c r="E115" s="26">
        <v>0</v>
      </c>
      <c r="F115" s="25">
        <v>249162.6</v>
      </c>
      <c r="G115" s="26">
        <v>0</v>
      </c>
      <c r="H115" s="25">
        <v>0</v>
      </c>
      <c r="I115" s="26">
        <v>0</v>
      </c>
      <c r="J115" s="25">
        <v>0</v>
      </c>
      <c r="K115" s="26">
        <v>0</v>
      </c>
      <c r="L115" s="25">
        <v>0</v>
      </c>
    </row>
    <row r="116" spans="1:12" s="97" customFormat="1" ht="11.25">
      <c r="A116" s="158" t="s">
        <v>677</v>
      </c>
      <c r="B116" s="25">
        <v>0</v>
      </c>
      <c r="C116" s="26">
        <v>3137673.75</v>
      </c>
      <c r="D116" s="25">
        <v>3137673.75</v>
      </c>
      <c r="E116" s="26">
        <v>0</v>
      </c>
      <c r="F116" s="25">
        <v>3137673.75</v>
      </c>
      <c r="G116" s="26">
        <v>0</v>
      </c>
      <c r="H116" s="25">
        <v>0</v>
      </c>
      <c r="I116" s="26">
        <v>0</v>
      </c>
      <c r="J116" s="25">
        <v>6156882.47</v>
      </c>
      <c r="K116" s="26">
        <v>0</v>
      </c>
      <c r="L116" s="25">
        <v>6156882.47</v>
      </c>
    </row>
    <row r="117" spans="1:12" s="97" customFormat="1" ht="11.25">
      <c r="A117" s="158" t="s">
        <v>678</v>
      </c>
      <c r="B117" s="25">
        <v>0</v>
      </c>
      <c r="C117" s="26">
        <v>96637.27</v>
      </c>
      <c r="D117" s="25">
        <v>106147.13</v>
      </c>
      <c r="E117" s="26">
        <v>0</v>
      </c>
      <c r="F117" s="25">
        <v>71078.71</v>
      </c>
      <c r="G117" s="26">
        <v>0</v>
      </c>
      <c r="H117" s="25">
        <v>25558.56</v>
      </c>
      <c r="I117" s="26">
        <v>0</v>
      </c>
      <c r="J117" s="25">
        <v>0</v>
      </c>
      <c r="K117" s="26">
        <v>0</v>
      </c>
      <c r="L117" s="25">
        <v>0</v>
      </c>
    </row>
    <row r="118" spans="1:12" s="97" customFormat="1" ht="11.25">
      <c r="A118" s="158" t="s">
        <v>679</v>
      </c>
      <c r="B118" s="25">
        <v>1335012.02</v>
      </c>
      <c r="C118" s="26">
        <v>14280398.54</v>
      </c>
      <c r="D118" s="25">
        <v>14864906.34</v>
      </c>
      <c r="E118" s="26">
        <v>1335012.02</v>
      </c>
      <c r="F118" s="25">
        <v>13902837.85</v>
      </c>
      <c r="G118" s="26">
        <v>0</v>
      </c>
      <c r="H118" s="25">
        <v>115435.78</v>
      </c>
      <c r="I118" s="26">
        <v>1217937.38</v>
      </c>
      <c r="J118" s="25">
        <v>12725142.51</v>
      </c>
      <c r="K118" s="26">
        <v>1217937.38</v>
      </c>
      <c r="L118" s="25">
        <v>12987267.42</v>
      </c>
    </row>
    <row r="119" spans="1:12" s="97" customFormat="1" ht="11.25">
      <c r="A119" s="158" t="s">
        <v>680</v>
      </c>
      <c r="B119" s="25">
        <v>0</v>
      </c>
      <c r="C119" s="26">
        <v>0</v>
      </c>
      <c r="D119" s="25">
        <v>0</v>
      </c>
      <c r="E119" s="26">
        <v>0</v>
      </c>
      <c r="F119" s="25">
        <v>0</v>
      </c>
      <c r="G119" s="26">
        <v>0</v>
      </c>
      <c r="H119" s="25">
        <v>0</v>
      </c>
      <c r="I119" s="26">
        <v>3210.24</v>
      </c>
      <c r="J119" s="25">
        <v>118510.08</v>
      </c>
      <c r="K119" s="26">
        <v>3210.24</v>
      </c>
      <c r="L119" s="25">
        <v>118510.08</v>
      </c>
    </row>
    <row r="120" spans="1:12" s="97" customFormat="1" ht="11.25">
      <c r="A120" s="158" t="s">
        <v>681</v>
      </c>
      <c r="B120" s="25">
        <v>60386.81</v>
      </c>
      <c r="C120" s="26">
        <v>0</v>
      </c>
      <c r="D120" s="25">
        <v>0</v>
      </c>
      <c r="E120" s="26">
        <v>60386.81</v>
      </c>
      <c r="F120" s="25">
        <v>0</v>
      </c>
      <c r="G120" s="26">
        <v>0</v>
      </c>
      <c r="H120" s="25">
        <v>0</v>
      </c>
      <c r="I120" s="26">
        <v>0</v>
      </c>
      <c r="J120" s="25">
        <v>0</v>
      </c>
      <c r="K120" s="26">
        <v>0</v>
      </c>
      <c r="L120" s="25">
        <v>0</v>
      </c>
    </row>
    <row r="121" spans="1:12" s="97" customFormat="1" ht="11.25">
      <c r="A121" s="23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</row>
    <row r="122" spans="1:12" s="97" customFormat="1" ht="11.25">
      <c r="A122" s="200" t="s">
        <v>271</v>
      </c>
      <c r="B122" s="9">
        <f>SUM(B114:B120)</f>
        <v>1395398.83</v>
      </c>
      <c r="C122" s="9">
        <f aca="true" t="shared" si="2" ref="C122:L122">SUM(C114:C120)</f>
        <v>18564573.83</v>
      </c>
      <c r="D122" s="9">
        <f t="shared" si="2"/>
        <v>19158591.490000002</v>
      </c>
      <c r="E122" s="9">
        <f t="shared" si="2"/>
        <v>1395398.83</v>
      </c>
      <c r="F122" s="9">
        <f t="shared" si="2"/>
        <v>18161454.58</v>
      </c>
      <c r="G122" s="9">
        <f t="shared" si="2"/>
        <v>0</v>
      </c>
      <c r="H122" s="9">
        <f t="shared" si="2"/>
        <v>140994.34</v>
      </c>
      <c r="I122" s="9">
        <f t="shared" si="2"/>
        <v>1221147.6199999999</v>
      </c>
      <c r="J122" s="9">
        <f t="shared" si="2"/>
        <v>19000535.06</v>
      </c>
      <c r="K122" s="9">
        <f t="shared" si="2"/>
        <v>1221147.6199999999</v>
      </c>
      <c r="L122" s="9">
        <f t="shared" si="2"/>
        <v>19262659.97</v>
      </c>
    </row>
    <row r="123" spans="2:12" s="97" customFormat="1" ht="11.25"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</row>
    <row r="124" spans="1:13" ht="24.75" customHeight="1">
      <c r="A124" s="206" t="s">
        <v>572</v>
      </c>
      <c r="B124" s="207" t="s">
        <v>573</v>
      </c>
      <c r="C124" s="207"/>
      <c r="D124" s="207" t="s">
        <v>574</v>
      </c>
      <c r="E124" s="207" t="s">
        <v>575</v>
      </c>
      <c r="F124" s="207"/>
      <c r="G124" s="207"/>
      <c r="H124" s="207"/>
      <c r="I124" s="208" t="s">
        <v>576</v>
      </c>
      <c r="J124" s="209"/>
      <c r="K124" s="207" t="s">
        <v>577</v>
      </c>
      <c r="L124" s="207"/>
      <c r="M124" s="210"/>
    </row>
    <row r="125" spans="1:13" ht="12.75">
      <c r="A125" s="211" t="s">
        <v>578</v>
      </c>
      <c r="B125" s="207" t="s">
        <v>579</v>
      </c>
      <c r="C125" s="171" t="s">
        <v>580</v>
      </c>
      <c r="D125" s="207"/>
      <c r="E125" s="207" t="s">
        <v>581</v>
      </c>
      <c r="F125" s="207"/>
      <c r="G125" s="207" t="s">
        <v>582</v>
      </c>
      <c r="H125" s="207"/>
      <c r="I125" s="207" t="s">
        <v>583</v>
      </c>
      <c r="J125" s="212" t="s">
        <v>580</v>
      </c>
      <c r="K125" s="207" t="s">
        <v>579</v>
      </c>
      <c r="L125" s="212" t="s">
        <v>580</v>
      </c>
      <c r="M125" s="210"/>
    </row>
    <row r="126" spans="1:13" ht="21">
      <c r="A126" s="213" t="s">
        <v>584</v>
      </c>
      <c r="B126" s="207"/>
      <c r="C126" s="171"/>
      <c r="D126" s="207"/>
      <c r="E126" s="214" t="s">
        <v>579</v>
      </c>
      <c r="F126" s="215" t="s">
        <v>580</v>
      </c>
      <c r="G126" s="214" t="s">
        <v>579</v>
      </c>
      <c r="H126" s="215" t="s">
        <v>580</v>
      </c>
      <c r="I126" s="207"/>
      <c r="J126" s="212"/>
      <c r="K126" s="207"/>
      <c r="L126" s="212"/>
      <c r="M126" s="210"/>
    </row>
    <row r="127" spans="1:12" s="97" customFormat="1" ht="11.25">
      <c r="A127" s="163" t="s">
        <v>682</v>
      </c>
      <c r="B127" s="229"/>
      <c r="C127" s="230"/>
      <c r="D127" s="229"/>
      <c r="E127" s="230"/>
      <c r="F127" s="229"/>
      <c r="G127" s="230"/>
      <c r="H127" s="229"/>
      <c r="I127" s="230"/>
      <c r="J127" s="229"/>
      <c r="K127" s="230"/>
      <c r="L127" s="229"/>
    </row>
    <row r="128" spans="1:12" s="97" customFormat="1" ht="11.25">
      <c r="A128" s="158" t="s">
        <v>591</v>
      </c>
      <c r="B128" s="25">
        <v>241296.47</v>
      </c>
      <c r="C128" s="26">
        <v>0</v>
      </c>
      <c r="D128" s="25">
        <v>0</v>
      </c>
      <c r="E128" s="26">
        <v>241296.47</v>
      </c>
      <c r="F128" s="25">
        <v>0</v>
      </c>
      <c r="G128" s="26">
        <v>0</v>
      </c>
      <c r="H128" s="25">
        <v>0</v>
      </c>
      <c r="I128" s="26">
        <v>261399.43</v>
      </c>
      <c r="J128" s="25">
        <v>0</v>
      </c>
      <c r="K128" s="26">
        <v>261399.43</v>
      </c>
      <c r="L128" s="25">
        <v>0</v>
      </c>
    </row>
    <row r="129" spans="1:12" s="97" customFormat="1" ht="11.25">
      <c r="A129" s="158" t="s">
        <v>679</v>
      </c>
      <c r="B129" s="25">
        <v>101722.04</v>
      </c>
      <c r="C129" s="26">
        <v>0</v>
      </c>
      <c r="D129" s="25">
        <v>0</v>
      </c>
      <c r="E129" s="26">
        <v>101722.04</v>
      </c>
      <c r="F129" s="25">
        <v>0</v>
      </c>
      <c r="G129" s="26">
        <v>0</v>
      </c>
      <c r="H129" s="25">
        <v>0</v>
      </c>
      <c r="I129" s="26">
        <v>150820.59</v>
      </c>
      <c r="J129" s="25">
        <v>0</v>
      </c>
      <c r="K129" s="26">
        <v>150820.59</v>
      </c>
      <c r="L129" s="25">
        <v>0</v>
      </c>
    </row>
    <row r="130" spans="1:12" s="97" customFormat="1" ht="11.25">
      <c r="A130" s="158" t="s">
        <v>683</v>
      </c>
      <c r="B130" s="25">
        <v>2471574.08</v>
      </c>
      <c r="C130" s="26">
        <v>0</v>
      </c>
      <c r="D130" s="25">
        <v>0</v>
      </c>
      <c r="E130" s="26">
        <v>2471574.08</v>
      </c>
      <c r="F130" s="25">
        <v>0</v>
      </c>
      <c r="G130" s="26">
        <v>0</v>
      </c>
      <c r="H130" s="25">
        <v>0</v>
      </c>
      <c r="I130" s="26">
        <v>3135296.71</v>
      </c>
      <c r="J130" s="25">
        <v>0</v>
      </c>
      <c r="K130" s="26">
        <v>3135296.71</v>
      </c>
      <c r="L130" s="25">
        <v>0</v>
      </c>
    </row>
    <row r="131" spans="1:12" s="97" customFormat="1" ht="11.25">
      <c r="A131" s="232"/>
      <c r="B131" s="190"/>
      <c r="C131" s="191"/>
      <c r="D131" s="190"/>
      <c r="E131" s="191"/>
      <c r="F131" s="190"/>
      <c r="G131" s="191"/>
      <c r="H131" s="190"/>
      <c r="I131" s="191"/>
      <c r="J131" s="190"/>
      <c r="K131" s="191"/>
      <c r="L131" s="190"/>
    </row>
    <row r="132" spans="1:12" s="97" customFormat="1" ht="11.25">
      <c r="A132" s="200" t="s">
        <v>271</v>
      </c>
      <c r="B132" s="9">
        <f>SUM(B128:B130)</f>
        <v>2814592.59</v>
      </c>
      <c r="C132" s="9">
        <f aca="true" t="shared" si="3" ref="C132:L132">SUM(C128:C130)</f>
        <v>0</v>
      </c>
      <c r="D132" s="9">
        <f t="shared" si="3"/>
        <v>0</v>
      </c>
      <c r="E132" s="9">
        <f t="shared" si="3"/>
        <v>2814592.59</v>
      </c>
      <c r="F132" s="9">
        <f t="shared" si="3"/>
        <v>0</v>
      </c>
      <c r="G132" s="9">
        <f t="shared" si="3"/>
        <v>0</v>
      </c>
      <c r="H132" s="9">
        <f t="shared" si="3"/>
        <v>0</v>
      </c>
      <c r="I132" s="9">
        <f t="shared" si="3"/>
        <v>3547516.73</v>
      </c>
      <c r="J132" s="9">
        <f t="shared" si="3"/>
        <v>0</v>
      </c>
      <c r="K132" s="9">
        <f t="shared" si="3"/>
        <v>3547516.73</v>
      </c>
      <c r="L132" s="9">
        <f t="shared" si="3"/>
        <v>0</v>
      </c>
    </row>
    <row r="133" spans="2:12" s="97" customFormat="1" ht="11.25"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</row>
    <row r="134" spans="1:13" ht="24.75" customHeight="1">
      <c r="A134" s="206" t="s">
        <v>572</v>
      </c>
      <c r="B134" s="207" t="s">
        <v>573</v>
      </c>
      <c r="C134" s="207"/>
      <c r="D134" s="207" t="s">
        <v>574</v>
      </c>
      <c r="E134" s="207" t="s">
        <v>575</v>
      </c>
      <c r="F134" s="207"/>
      <c r="G134" s="207"/>
      <c r="H134" s="207"/>
      <c r="I134" s="208" t="s">
        <v>576</v>
      </c>
      <c r="J134" s="209"/>
      <c r="K134" s="207" t="s">
        <v>577</v>
      </c>
      <c r="L134" s="207"/>
      <c r="M134" s="210"/>
    </row>
    <row r="135" spans="1:13" ht="12.75">
      <c r="A135" s="211" t="s">
        <v>578</v>
      </c>
      <c r="B135" s="207" t="s">
        <v>579</v>
      </c>
      <c r="C135" s="171" t="s">
        <v>580</v>
      </c>
      <c r="D135" s="207"/>
      <c r="E135" s="207" t="s">
        <v>581</v>
      </c>
      <c r="F135" s="207"/>
      <c r="G135" s="207" t="s">
        <v>582</v>
      </c>
      <c r="H135" s="207"/>
      <c r="I135" s="207" t="s">
        <v>583</v>
      </c>
      <c r="J135" s="212" t="s">
        <v>580</v>
      </c>
      <c r="K135" s="207" t="s">
        <v>579</v>
      </c>
      <c r="L135" s="212" t="s">
        <v>580</v>
      </c>
      <c r="M135" s="210"/>
    </row>
    <row r="136" spans="1:13" ht="21">
      <c r="A136" s="213" t="s">
        <v>584</v>
      </c>
      <c r="B136" s="207"/>
      <c r="C136" s="171"/>
      <c r="D136" s="207"/>
      <c r="E136" s="214" t="s">
        <v>579</v>
      </c>
      <c r="F136" s="215" t="s">
        <v>580</v>
      </c>
      <c r="G136" s="214" t="s">
        <v>579</v>
      </c>
      <c r="H136" s="215" t="s">
        <v>580</v>
      </c>
      <c r="I136" s="207"/>
      <c r="J136" s="212"/>
      <c r="K136" s="207"/>
      <c r="L136" s="212"/>
      <c r="M136" s="210"/>
    </row>
    <row r="137" spans="1:12" s="97" customFormat="1" ht="11.25">
      <c r="A137" s="163" t="s">
        <v>684</v>
      </c>
      <c r="B137" s="229"/>
      <c r="C137" s="230"/>
      <c r="D137" s="229"/>
      <c r="E137" s="230"/>
      <c r="F137" s="229"/>
      <c r="G137" s="230"/>
      <c r="H137" s="229"/>
      <c r="I137" s="230"/>
      <c r="J137" s="229"/>
      <c r="K137" s="230"/>
      <c r="L137" s="229"/>
    </row>
    <row r="138" spans="1:12" s="97" customFormat="1" ht="11.25">
      <c r="A138" s="158" t="s">
        <v>679</v>
      </c>
      <c r="B138" s="25">
        <v>0</v>
      </c>
      <c r="C138" s="26">
        <v>46535.94</v>
      </c>
      <c r="D138" s="25">
        <v>10329.6</v>
      </c>
      <c r="E138" s="26">
        <v>0</v>
      </c>
      <c r="F138" s="25">
        <v>10329.6</v>
      </c>
      <c r="G138" s="26">
        <v>0</v>
      </c>
      <c r="H138" s="25">
        <v>16675.2</v>
      </c>
      <c r="I138" s="26">
        <v>13071.26</v>
      </c>
      <c r="J138" s="25">
        <v>0</v>
      </c>
      <c r="K138" s="26">
        <v>13071.26</v>
      </c>
      <c r="L138" s="25">
        <v>19531.14</v>
      </c>
    </row>
    <row r="139" spans="1:12" s="97" customFormat="1" ht="11.25">
      <c r="A139" s="232"/>
      <c r="B139" s="190"/>
      <c r="C139" s="191"/>
      <c r="D139" s="190"/>
      <c r="E139" s="191"/>
      <c r="F139" s="190"/>
      <c r="G139" s="191"/>
      <c r="H139" s="190"/>
      <c r="I139" s="191"/>
      <c r="J139" s="190"/>
      <c r="K139" s="191"/>
      <c r="L139" s="190"/>
    </row>
    <row r="140" spans="1:12" s="97" customFormat="1" ht="11.25">
      <c r="A140" s="200" t="s">
        <v>271</v>
      </c>
      <c r="B140" s="9">
        <f>SUM(B138)</f>
        <v>0</v>
      </c>
      <c r="C140" s="9">
        <f aca="true" t="shared" si="4" ref="C140:L140">SUM(C138)</f>
        <v>46535.94</v>
      </c>
      <c r="D140" s="9">
        <f t="shared" si="4"/>
        <v>10329.6</v>
      </c>
      <c r="E140" s="9">
        <f t="shared" si="4"/>
        <v>0</v>
      </c>
      <c r="F140" s="9">
        <f t="shared" si="4"/>
        <v>10329.6</v>
      </c>
      <c r="G140" s="9">
        <f t="shared" si="4"/>
        <v>0</v>
      </c>
      <c r="H140" s="9">
        <f t="shared" si="4"/>
        <v>16675.2</v>
      </c>
      <c r="I140" s="9">
        <f t="shared" si="4"/>
        <v>13071.26</v>
      </c>
      <c r="J140" s="9">
        <f t="shared" si="4"/>
        <v>0</v>
      </c>
      <c r="K140" s="9">
        <f t="shared" si="4"/>
        <v>13071.26</v>
      </c>
      <c r="L140" s="9">
        <f t="shared" si="4"/>
        <v>19531.14</v>
      </c>
    </row>
    <row r="141" spans="2:12" s="97" customFormat="1" ht="11.25"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</row>
    <row r="142" spans="2:12" s="97" customFormat="1" ht="11.25"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</row>
    <row r="143" spans="1:13" ht="24.75" customHeight="1">
      <c r="A143" s="206" t="s">
        <v>572</v>
      </c>
      <c r="B143" s="207" t="s">
        <v>573</v>
      </c>
      <c r="C143" s="207"/>
      <c r="D143" s="207" t="s">
        <v>574</v>
      </c>
      <c r="E143" s="207" t="s">
        <v>575</v>
      </c>
      <c r="F143" s="207"/>
      <c r="G143" s="207"/>
      <c r="H143" s="207"/>
      <c r="I143" s="208" t="s">
        <v>576</v>
      </c>
      <c r="J143" s="209"/>
      <c r="K143" s="207" t="s">
        <v>577</v>
      </c>
      <c r="L143" s="207"/>
      <c r="M143" s="210"/>
    </row>
    <row r="144" spans="1:13" ht="12.75">
      <c r="A144" s="211" t="s">
        <v>578</v>
      </c>
      <c r="B144" s="207" t="s">
        <v>579</v>
      </c>
      <c r="C144" s="171" t="s">
        <v>580</v>
      </c>
      <c r="D144" s="207"/>
      <c r="E144" s="207" t="s">
        <v>581</v>
      </c>
      <c r="F144" s="207"/>
      <c r="G144" s="207" t="s">
        <v>582</v>
      </c>
      <c r="H144" s="207"/>
      <c r="I144" s="207" t="s">
        <v>583</v>
      </c>
      <c r="J144" s="212" t="s">
        <v>580</v>
      </c>
      <c r="K144" s="207" t="s">
        <v>579</v>
      </c>
      <c r="L144" s="212" t="s">
        <v>580</v>
      </c>
      <c r="M144" s="210"/>
    </row>
    <row r="145" spans="1:13" ht="21">
      <c r="A145" s="213" t="s">
        <v>584</v>
      </c>
      <c r="B145" s="207"/>
      <c r="C145" s="171"/>
      <c r="D145" s="207"/>
      <c r="E145" s="214" t="s">
        <v>579</v>
      </c>
      <c r="F145" s="215" t="s">
        <v>580</v>
      </c>
      <c r="G145" s="214" t="s">
        <v>579</v>
      </c>
      <c r="H145" s="215" t="s">
        <v>580</v>
      </c>
      <c r="I145" s="207"/>
      <c r="J145" s="212"/>
      <c r="K145" s="207"/>
      <c r="L145" s="212"/>
      <c r="M145" s="210"/>
    </row>
    <row r="146" spans="1:12" s="97" customFormat="1" ht="11.25">
      <c r="A146" s="163" t="s">
        <v>685</v>
      </c>
      <c r="B146" s="229"/>
      <c r="C146" s="230"/>
      <c r="D146" s="229"/>
      <c r="E146" s="230"/>
      <c r="F146" s="229"/>
      <c r="G146" s="230"/>
      <c r="H146" s="229"/>
      <c r="I146" s="230"/>
      <c r="J146" s="229"/>
      <c r="K146" s="230"/>
      <c r="L146" s="229"/>
    </row>
    <row r="147" spans="1:12" s="97" customFormat="1" ht="11.25">
      <c r="A147" s="158" t="s">
        <v>591</v>
      </c>
      <c r="B147" s="25">
        <v>44350.84</v>
      </c>
      <c r="C147" s="26">
        <v>5480</v>
      </c>
      <c r="D147" s="25">
        <v>5255.13</v>
      </c>
      <c r="E147" s="26">
        <v>43970.82</v>
      </c>
      <c r="F147" s="25">
        <v>5255.13</v>
      </c>
      <c r="G147" s="26">
        <v>380.02</v>
      </c>
      <c r="H147" s="25">
        <v>224.87</v>
      </c>
      <c r="I147" s="26">
        <v>45193.83</v>
      </c>
      <c r="J147" s="25">
        <v>300</v>
      </c>
      <c r="K147" s="26">
        <v>45193.83</v>
      </c>
      <c r="L147" s="25">
        <v>300</v>
      </c>
    </row>
    <row r="148" spans="1:12" s="97" customFormat="1" ht="11.25">
      <c r="A148" s="158" t="s">
        <v>679</v>
      </c>
      <c r="B148" s="25">
        <v>0</v>
      </c>
      <c r="C148" s="26">
        <v>0</v>
      </c>
      <c r="D148" s="25">
        <v>0</v>
      </c>
      <c r="E148" s="26">
        <v>0</v>
      </c>
      <c r="F148" s="25">
        <v>0</v>
      </c>
      <c r="G148" s="26">
        <v>0</v>
      </c>
      <c r="H148" s="25">
        <v>0</v>
      </c>
      <c r="I148" s="26">
        <v>3160</v>
      </c>
      <c r="J148" s="25">
        <v>500.01</v>
      </c>
      <c r="K148" s="26">
        <v>3160</v>
      </c>
      <c r="L148" s="25">
        <v>500.01</v>
      </c>
    </row>
    <row r="149" spans="1:12" s="97" customFormat="1" ht="11.25">
      <c r="A149" s="232"/>
      <c r="B149" s="190"/>
      <c r="C149" s="191"/>
      <c r="D149" s="190"/>
      <c r="E149" s="191"/>
      <c r="F149" s="190"/>
      <c r="G149" s="191"/>
      <c r="H149" s="190"/>
      <c r="I149" s="191"/>
      <c r="J149" s="190"/>
      <c r="K149" s="191"/>
      <c r="L149" s="190"/>
    </row>
    <row r="150" spans="1:12" s="97" customFormat="1" ht="11.25">
      <c r="A150" s="200" t="s">
        <v>271</v>
      </c>
      <c r="B150" s="9">
        <f>SUM(B147:B148)</f>
        <v>44350.84</v>
      </c>
      <c r="C150" s="9">
        <f aca="true" t="shared" si="5" ref="C150:L150">SUM(C147:C148)</f>
        <v>5480</v>
      </c>
      <c r="D150" s="9">
        <f t="shared" si="5"/>
        <v>5255.13</v>
      </c>
      <c r="E150" s="9">
        <f t="shared" si="5"/>
        <v>43970.82</v>
      </c>
      <c r="F150" s="9">
        <f t="shared" si="5"/>
        <v>5255.13</v>
      </c>
      <c r="G150" s="9">
        <f t="shared" si="5"/>
        <v>380.02</v>
      </c>
      <c r="H150" s="9">
        <f t="shared" si="5"/>
        <v>224.87</v>
      </c>
      <c r="I150" s="9">
        <f t="shared" si="5"/>
        <v>48353.83</v>
      </c>
      <c r="J150" s="9">
        <f t="shared" si="5"/>
        <v>800.01</v>
      </c>
      <c r="K150" s="9">
        <f t="shared" si="5"/>
        <v>48353.83</v>
      </c>
      <c r="L150" s="9">
        <f t="shared" si="5"/>
        <v>800.01</v>
      </c>
    </row>
    <row r="151" spans="2:12" s="97" customFormat="1" ht="11.25"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</row>
    <row r="152" spans="2:12" s="97" customFormat="1" ht="11.25"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</row>
    <row r="153" spans="1:12" s="97" customFormat="1" ht="11.25">
      <c r="A153" s="234" t="s">
        <v>686</v>
      </c>
      <c r="B153" s="9">
        <f aca="true" t="shared" si="6" ref="B153:L153">SUM(B100,B108,B122,B132,B140,B150)</f>
        <v>18241586.38</v>
      </c>
      <c r="C153" s="9">
        <f t="shared" si="6"/>
        <v>75471280.62</v>
      </c>
      <c r="D153" s="9">
        <f t="shared" si="6"/>
        <v>67491324.01999998</v>
      </c>
      <c r="E153" s="9">
        <f t="shared" si="6"/>
        <v>18221017.070000004</v>
      </c>
      <c r="F153" s="9">
        <f t="shared" si="6"/>
        <v>62832689.96999999</v>
      </c>
      <c r="G153" s="9">
        <f t="shared" si="6"/>
        <v>20569.31</v>
      </c>
      <c r="H153" s="9">
        <f t="shared" si="6"/>
        <v>2696349.1300000004</v>
      </c>
      <c r="I153" s="9">
        <f t="shared" si="6"/>
        <v>25603430.26</v>
      </c>
      <c r="J153" s="9">
        <f t="shared" si="6"/>
        <v>51281659.18999999</v>
      </c>
      <c r="K153" s="9">
        <f t="shared" si="6"/>
        <v>25603430.26</v>
      </c>
      <c r="L153" s="9">
        <f t="shared" si="6"/>
        <v>61223900.709999986</v>
      </c>
    </row>
    <row r="154" s="97" customFormat="1" ht="11.25"/>
    <row r="155" s="97" customFormat="1" ht="11.25"/>
    <row r="156" spans="2:11" s="97" customFormat="1" ht="11.25">
      <c r="B156" s="178"/>
      <c r="C156" s="178"/>
      <c r="D156" s="178"/>
      <c r="H156" s="178"/>
      <c r="I156" s="178"/>
      <c r="J156" s="178"/>
      <c r="K156" s="174"/>
    </row>
    <row r="157" spans="2:10" s="97" customFormat="1" ht="12.75">
      <c r="B157" s="203" t="s">
        <v>61</v>
      </c>
      <c r="C157" s="203"/>
      <c r="D157" s="203"/>
      <c r="H157" s="52" t="s">
        <v>63</v>
      </c>
      <c r="I157" s="52"/>
      <c r="J157" s="52"/>
    </row>
    <row r="158" spans="2:10" s="97" customFormat="1" ht="12.75">
      <c r="B158" s="204" t="s">
        <v>62</v>
      </c>
      <c r="C158" s="204"/>
      <c r="D158" s="204"/>
      <c r="H158" s="52" t="s">
        <v>64</v>
      </c>
      <c r="I158" s="52"/>
      <c r="J158" s="52"/>
    </row>
    <row r="161" spans="7:9" ht="12.75">
      <c r="G161" s="235"/>
      <c r="H161" s="235"/>
      <c r="I161" s="235"/>
    </row>
    <row r="162" spans="7:9" ht="12.75">
      <c r="G162" s="235"/>
      <c r="H162" s="235"/>
      <c r="I162" s="235"/>
    </row>
  </sheetData>
  <sheetProtection/>
  <mergeCells count="83">
    <mergeCell ref="L144:L145"/>
    <mergeCell ref="B157:D157"/>
    <mergeCell ref="H157:J157"/>
    <mergeCell ref="B158:D158"/>
    <mergeCell ref="H158:J158"/>
    <mergeCell ref="C144:C145"/>
    <mergeCell ref="E144:F144"/>
    <mergeCell ref="G144:H144"/>
    <mergeCell ref="I144:I145"/>
    <mergeCell ref="J144:J145"/>
    <mergeCell ref="K144:K145"/>
    <mergeCell ref="I135:I136"/>
    <mergeCell ref="J135:J136"/>
    <mergeCell ref="K135:K136"/>
    <mergeCell ref="L135:L136"/>
    <mergeCell ref="B143:C143"/>
    <mergeCell ref="D143:D145"/>
    <mergeCell ref="E143:H143"/>
    <mergeCell ref="I143:J143"/>
    <mergeCell ref="K143:L143"/>
    <mergeCell ref="B144:B145"/>
    <mergeCell ref="L125:L126"/>
    <mergeCell ref="B134:C134"/>
    <mergeCell ref="D134:D136"/>
    <mergeCell ref="E134:H134"/>
    <mergeCell ref="I134:J134"/>
    <mergeCell ref="K134:L134"/>
    <mergeCell ref="B135:B136"/>
    <mergeCell ref="C135:C136"/>
    <mergeCell ref="E135:F135"/>
    <mergeCell ref="G135:H135"/>
    <mergeCell ref="C125:C126"/>
    <mergeCell ref="E125:F125"/>
    <mergeCell ref="G125:H125"/>
    <mergeCell ref="I125:I126"/>
    <mergeCell ref="J125:J126"/>
    <mergeCell ref="K125:K126"/>
    <mergeCell ref="I111:I112"/>
    <mergeCell ref="J111:J112"/>
    <mergeCell ref="K111:K112"/>
    <mergeCell ref="L111:L112"/>
    <mergeCell ref="B124:C124"/>
    <mergeCell ref="D124:D126"/>
    <mergeCell ref="E124:H124"/>
    <mergeCell ref="I124:J124"/>
    <mergeCell ref="K124:L124"/>
    <mergeCell ref="B125:B126"/>
    <mergeCell ref="L103:L104"/>
    <mergeCell ref="B110:C110"/>
    <mergeCell ref="D110:D112"/>
    <mergeCell ref="E110:H110"/>
    <mergeCell ref="I110:J110"/>
    <mergeCell ref="K110:L110"/>
    <mergeCell ref="B111:B112"/>
    <mergeCell ref="C111:C112"/>
    <mergeCell ref="E111:F111"/>
    <mergeCell ref="G111:H111"/>
    <mergeCell ref="C103:C104"/>
    <mergeCell ref="E103:F103"/>
    <mergeCell ref="G103:H103"/>
    <mergeCell ref="I103:I104"/>
    <mergeCell ref="J103:J104"/>
    <mergeCell ref="K103:K104"/>
    <mergeCell ref="I8:I9"/>
    <mergeCell ref="J8:J9"/>
    <mergeCell ref="K8:K9"/>
    <mergeCell ref="L8:L9"/>
    <mergeCell ref="B102:C102"/>
    <mergeCell ref="D102:D104"/>
    <mergeCell ref="E102:H102"/>
    <mergeCell ref="I102:J102"/>
    <mergeCell ref="K102:L102"/>
    <mergeCell ref="B103:B104"/>
    <mergeCell ref="A1:F3"/>
    <mergeCell ref="B7:C7"/>
    <mergeCell ref="D7:D9"/>
    <mergeCell ref="E7:H7"/>
    <mergeCell ref="I7:J7"/>
    <mergeCell ref="K7:L7"/>
    <mergeCell ref="B8:B9"/>
    <mergeCell ref="C8:C9"/>
    <mergeCell ref="E8:F8"/>
    <mergeCell ref="G8:H8"/>
  </mergeCells>
  <printOptions horizontalCentered="1"/>
  <pageMargins left="0.2" right="0.2" top="0.39" bottom="0" header="0" footer="0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41.28125" style="2" customWidth="1"/>
    <col min="2" max="4" width="26.7109375" style="2" customWidth="1"/>
    <col min="5" max="5" width="26.7109375" style="2" bestFit="1" customWidth="1"/>
    <col min="6" max="16384" width="9.140625" style="2" customWidth="1"/>
  </cols>
  <sheetData>
    <row r="1" spans="1:3" ht="12.75" customHeight="1">
      <c r="A1" s="236" t="s">
        <v>687</v>
      </c>
      <c r="B1" s="236"/>
      <c r="C1" s="236"/>
    </row>
    <row r="2" spans="1:3" ht="12.75" customHeight="1">
      <c r="A2" s="236"/>
      <c r="B2" s="236"/>
      <c r="C2" s="236"/>
    </row>
    <row r="3" spans="1:3" ht="12.75" customHeight="1">
      <c r="A3" s="236"/>
      <c r="B3" s="236"/>
      <c r="C3" s="236"/>
    </row>
    <row r="4" ht="12.75"/>
    <row r="5" spans="1:5" ht="12.75">
      <c r="A5" s="49" t="s">
        <v>688</v>
      </c>
      <c r="B5" s="50"/>
      <c r="C5" s="50"/>
      <c r="D5" s="50"/>
      <c r="E5" s="50"/>
    </row>
    <row r="6" ht="12.75">
      <c r="E6" s="237" t="s">
        <v>689</v>
      </c>
    </row>
    <row r="7" spans="1:5" ht="25.5">
      <c r="A7" s="238" t="s">
        <v>690</v>
      </c>
      <c r="B7" s="238" t="s">
        <v>219</v>
      </c>
      <c r="C7" s="238" t="s">
        <v>245</v>
      </c>
      <c r="D7" s="238" t="s">
        <v>691</v>
      </c>
      <c r="E7" s="238" t="s">
        <v>692</v>
      </c>
    </row>
    <row r="8" spans="1:5" ht="12.75">
      <c r="A8" s="239" t="s">
        <v>693</v>
      </c>
      <c r="B8" s="240" t="s">
        <v>694</v>
      </c>
      <c r="C8" s="240" t="s">
        <v>695</v>
      </c>
      <c r="D8" s="240" t="s">
        <v>696</v>
      </c>
      <c r="E8" s="240" t="s">
        <v>697</v>
      </c>
    </row>
    <row r="9" spans="1:5" ht="12.75">
      <c r="A9" s="241">
        <v>2015</v>
      </c>
      <c r="B9" s="242">
        <v>107995058.15</v>
      </c>
      <c r="C9" s="242">
        <v>27371065.78</v>
      </c>
      <c r="D9" s="242">
        <f>SUM(B9-C9)</f>
        <v>80623992.37</v>
      </c>
      <c r="E9" s="242">
        <v>791319000.88</v>
      </c>
    </row>
    <row r="10" spans="1:5" ht="12.75">
      <c r="A10" s="241">
        <v>2016</v>
      </c>
      <c r="B10" s="242">
        <v>103742277.82</v>
      </c>
      <c r="C10" s="242">
        <v>31555527.99</v>
      </c>
      <c r="D10" s="242">
        <f>SUM(B10-C10)</f>
        <v>72186749.83</v>
      </c>
      <c r="E10" s="242">
        <f>SUM(E9+D10)</f>
        <v>863505750.71</v>
      </c>
    </row>
    <row r="11" spans="1:5" ht="12.75">
      <c r="A11" s="241">
        <v>2017</v>
      </c>
      <c r="B11" s="242">
        <v>110772371.85</v>
      </c>
      <c r="C11" s="242">
        <v>34924072.95</v>
      </c>
      <c r="D11" s="242">
        <f aca="true" t="shared" si="0" ref="D11:D29">SUM(B11-C11)</f>
        <v>75848298.89999999</v>
      </c>
      <c r="E11" s="242">
        <f aca="true" t="shared" si="1" ref="E11:E29">SUM(E10+D11)</f>
        <v>939354049.61</v>
      </c>
    </row>
    <row r="12" spans="1:5" ht="12.75">
      <c r="A12" s="241">
        <v>2018</v>
      </c>
      <c r="B12" s="242">
        <v>118101190.81</v>
      </c>
      <c r="C12" s="242">
        <v>40269123.81</v>
      </c>
      <c r="D12" s="242">
        <f t="shared" si="0"/>
        <v>77832067</v>
      </c>
      <c r="E12" s="242">
        <f t="shared" si="1"/>
        <v>1017186116.61</v>
      </c>
    </row>
    <row r="13" spans="1:5" ht="12.75">
      <c r="A13" s="241">
        <v>2019</v>
      </c>
      <c r="B13" s="242">
        <v>124827344.82</v>
      </c>
      <c r="C13" s="242">
        <v>45304605.93</v>
      </c>
      <c r="D13" s="242">
        <f t="shared" si="0"/>
        <v>79522738.88999999</v>
      </c>
      <c r="E13" s="242">
        <f t="shared" si="1"/>
        <v>1096708855.5</v>
      </c>
    </row>
    <row r="14" spans="1:5" ht="12.75">
      <c r="A14" s="241">
        <v>2020</v>
      </c>
      <c r="B14" s="242">
        <v>130271073.16</v>
      </c>
      <c r="C14" s="242">
        <v>49657780.63</v>
      </c>
      <c r="D14" s="242">
        <f t="shared" si="0"/>
        <v>80613292.53</v>
      </c>
      <c r="E14" s="242">
        <f t="shared" si="1"/>
        <v>1177322148.03</v>
      </c>
    </row>
    <row r="15" spans="1:5" ht="12.75">
      <c r="A15" s="241">
        <v>2021</v>
      </c>
      <c r="B15" s="242">
        <v>135854268.6</v>
      </c>
      <c r="C15" s="242">
        <v>56636324.13</v>
      </c>
      <c r="D15" s="242">
        <f t="shared" si="0"/>
        <v>79217944.47</v>
      </c>
      <c r="E15" s="242">
        <f t="shared" si="1"/>
        <v>1256540092.5</v>
      </c>
    </row>
    <row r="16" spans="1:5" ht="12.75">
      <c r="A16" s="241">
        <v>2022</v>
      </c>
      <c r="B16" s="242">
        <v>141334607.09</v>
      </c>
      <c r="C16" s="242">
        <v>63241499.46</v>
      </c>
      <c r="D16" s="242">
        <f t="shared" si="0"/>
        <v>78093107.63</v>
      </c>
      <c r="E16" s="242">
        <f t="shared" si="1"/>
        <v>1334633200.13</v>
      </c>
    </row>
    <row r="17" spans="1:5" ht="12.75">
      <c r="A17" s="241">
        <v>2023</v>
      </c>
      <c r="B17" s="242">
        <v>146729761.92</v>
      </c>
      <c r="C17" s="242">
        <v>69750206.49</v>
      </c>
      <c r="D17" s="242">
        <f t="shared" si="0"/>
        <v>76979555.42999999</v>
      </c>
      <c r="E17" s="242">
        <f t="shared" si="1"/>
        <v>1411612755.5600002</v>
      </c>
    </row>
    <row r="18" spans="1:5" ht="12.75">
      <c r="A18" s="241">
        <v>2024</v>
      </c>
      <c r="B18" s="242">
        <v>152086334.61</v>
      </c>
      <c r="C18" s="242">
        <v>76902567.32</v>
      </c>
      <c r="D18" s="242">
        <f t="shared" si="0"/>
        <v>75183767.29000002</v>
      </c>
      <c r="E18" s="242">
        <f t="shared" si="1"/>
        <v>1486796522.8500001</v>
      </c>
    </row>
    <row r="19" spans="1:5" ht="12.75">
      <c r="A19" s="241">
        <v>2025</v>
      </c>
      <c r="B19" s="242">
        <v>157337850.94</v>
      </c>
      <c r="C19" s="242">
        <v>84309474.18</v>
      </c>
      <c r="D19" s="242">
        <f t="shared" si="0"/>
        <v>73028376.75999999</v>
      </c>
      <c r="E19" s="242">
        <f t="shared" si="1"/>
        <v>1559824899.6100001</v>
      </c>
    </row>
    <row r="20" spans="1:5" ht="12.75">
      <c r="A20" s="241">
        <v>2026</v>
      </c>
      <c r="B20" s="242">
        <v>162429327.28</v>
      </c>
      <c r="C20" s="242">
        <v>91057941.39</v>
      </c>
      <c r="D20" s="242">
        <f t="shared" si="0"/>
        <v>71371385.89</v>
      </c>
      <c r="E20" s="242">
        <f t="shared" si="1"/>
        <v>1631196285.5000002</v>
      </c>
    </row>
    <row r="21" spans="1:5" ht="12.75">
      <c r="A21" s="241">
        <v>2027</v>
      </c>
      <c r="B21" s="242">
        <v>167408006.75</v>
      </c>
      <c r="C21" s="242">
        <v>98577858.27</v>
      </c>
      <c r="D21" s="242">
        <f t="shared" si="0"/>
        <v>68830148.48</v>
      </c>
      <c r="E21" s="242">
        <f t="shared" si="1"/>
        <v>1700026433.9800003</v>
      </c>
    </row>
    <row r="22" spans="1:5" ht="12.75">
      <c r="A22" s="241">
        <v>2028</v>
      </c>
      <c r="B22" s="242">
        <v>172280738.45</v>
      </c>
      <c r="C22" s="242">
        <v>107683391.11</v>
      </c>
      <c r="D22" s="242">
        <f t="shared" si="0"/>
        <v>64597347.33999999</v>
      </c>
      <c r="E22" s="242">
        <f t="shared" si="1"/>
        <v>1764623781.3200002</v>
      </c>
    </row>
    <row r="23" spans="1:5" ht="12.75">
      <c r="A23" s="241">
        <v>2029</v>
      </c>
      <c r="B23" s="242">
        <v>176819437.81</v>
      </c>
      <c r="C23" s="242">
        <v>115071664.31</v>
      </c>
      <c r="D23" s="242">
        <f t="shared" si="0"/>
        <v>61747773.5</v>
      </c>
      <c r="E23" s="242">
        <f t="shared" si="1"/>
        <v>1826371554.8200002</v>
      </c>
    </row>
    <row r="24" spans="1:5" ht="12.75">
      <c r="A24" s="241">
        <v>2030</v>
      </c>
      <c r="B24" s="242">
        <v>181171805.09</v>
      </c>
      <c r="C24" s="242">
        <v>122091266.06</v>
      </c>
      <c r="D24" s="242">
        <f t="shared" si="0"/>
        <v>59080539.03</v>
      </c>
      <c r="E24" s="242">
        <f t="shared" si="1"/>
        <v>1885452093.8500001</v>
      </c>
    </row>
    <row r="25" spans="1:5" ht="12.75">
      <c r="A25" s="241">
        <v>2031</v>
      </c>
      <c r="B25" s="242">
        <v>185412766.19</v>
      </c>
      <c r="C25" s="242">
        <v>129840370.68</v>
      </c>
      <c r="D25" s="242">
        <f t="shared" si="0"/>
        <v>55572395.50999999</v>
      </c>
      <c r="E25" s="242">
        <f t="shared" si="1"/>
        <v>1941024489.3600001</v>
      </c>
    </row>
    <row r="26" spans="1:5" ht="12.75">
      <c r="A26" s="241">
        <v>2032</v>
      </c>
      <c r="B26" s="242">
        <v>189427201.24</v>
      </c>
      <c r="C26" s="242">
        <v>138400755.3</v>
      </c>
      <c r="D26" s="242">
        <f t="shared" si="0"/>
        <v>51026445.94</v>
      </c>
      <c r="E26" s="242">
        <f t="shared" si="1"/>
        <v>1992050935.3000002</v>
      </c>
    </row>
    <row r="27" spans="1:5" ht="12.75">
      <c r="A27" s="241">
        <v>2033</v>
      </c>
      <c r="B27" s="242">
        <v>193166531</v>
      </c>
      <c r="C27" s="242">
        <v>146539364.82</v>
      </c>
      <c r="D27" s="242">
        <f t="shared" si="0"/>
        <v>46627166.18000001</v>
      </c>
      <c r="E27" s="242">
        <f t="shared" si="1"/>
        <v>2038678101.4800003</v>
      </c>
    </row>
    <row r="28" spans="1:5" ht="12.75">
      <c r="A28" s="241">
        <v>2034</v>
      </c>
      <c r="B28" s="242">
        <v>196576691.01</v>
      </c>
      <c r="C28" s="242">
        <v>153475890.94</v>
      </c>
      <c r="D28" s="242">
        <f t="shared" si="0"/>
        <v>43100800.06999999</v>
      </c>
      <c r="E28" s="242">
        <f t="shared" si="1"/>
        <v>2081778901.5500002</v>
      </c>
    </row>
    <row r="29" spans="1:5" ht="12.75">
      <c r="A29" s="241">
        <v>2035</v>
      </c>
      <c r="B29" s="242">
        <v>199749848.11</v>
      </c>
      <c r="C29" s="242">
        <v>159582225.44</v>
      </c>
      <c r="D29" s="242">
        <f t="shared" si="0"/>
        <v>40167622.67000002</v>
      </c>
      <c r="E29" s="242">
        <f t="shared" si="1"/>
        <v>2121946524.2200003</v>
      </c>
    </row>
    <row r="30" spans="1:5" ht="12.75">
      <c r="A30" s="241">
        <v>2036</v>
      </c>
      <c r="B30" s="242">
        <v>202713478.17</v>
      </c>
      <c r="C30" s="242">
        <v>164936362.55</v>
      </c>
      <c r="D30" s="242">
        <f>SUM(B30-C30)</f>
        <v>37777115.619999975</v>
      </c>
      <c r="E30" s="242">
        <f>SUM(E29+D30)</f>
        <v>2159723639.84</v>
      </c>
    </row>
    <row r="31" spans="1:5" ht="12.75">
      <c r="A31" s="241">
        <v>2037</v>
      </c>
      <c r="B31" s="242">
        <v>205500816.16</v>
      </c>
      <c r="C31" s="242">
        <v>169382902.2</v>
      </c>
      <c r="D31" s="242">
        <f aca="true" t="shared" si="2" ref="D31:D84">SUM(B31-C31)</f>
        <v>36117913.96000001</v>
      </c>
      <c r="E31" s="242">
        <f aca="true" t="shared" si="3" ref="E31:E84">SUM(E30+D31)</f>
        <v>2195841553.8</v>
      </c>
    </row>
    <row r="32" spans="1:5" ht="12.75">
      <c r="A32" s="241">
        <v>2038</v>
      </c>
      <c r="B32" s="242">
        <v>208214857.86</v>
      </c>
      <c r="C32" s="242">
        <v>174330814.36</v>
      </c>
      <c r="D32" s="242">
        <f t="shared" si="2"/>
        <v>33884043.5</v>
      </c>
      <c r="E32" s="242">
        <f t="shared" si="3"/>
        <v>2229725597.3</v>
      </c>
    </row>
    <row r="33" spans="1:5" ht="12.75">
      <c r="A33" s="241">
        <v>2039</v>
      </c>
      <c r="B33" s="242">
        <v>210752011.4</v>
      </c>
      <c r="C33" s="242">
        <v>178934986.79</v>
      </c>
      <c r="D33" s="242">
        <f t="shared" si="2"/>
        <v>31817024.610000014</v>
      </c>
      <c r="E33" s="242">
        <f t="shared" si="3"/>
        <v>2261542621.9100003</v>
      </c>
    </row>
    <row r="34" spans="1:5" ht="12.75">
      <c r="A34" s="241">
        <v>2040</v>
      </c>
      <c r="B34" s="242">
        <v>213118894.22</v>
      </c>
      <c r="C34" s="242">
        <v>183479767.56</v>
      </c>
      <c r="D34" s="242">
        <f t="shared" si="2"/>
        <v>29639126.659999996</v>
      </c>
      <c r="E34" s="242">
        <f t="shared" si="3"/>
        <v>2291181748.57</v>
      </c>
    </row>
    <row r="35" spans="1:5" ht="12.75">
      <c r="A35" s="241">
        <v>2041</v>
      </c>
      <c r="B35" s="242">
        <v>215318106.29</v>
      </c>
      <c r="C35" s="242">
        <v>187603943.02</v>
      </c>
      <c r="D35" s="242">
        <f t="shared" si="2"/>
        <v>27714163.26999998</v>
      </c>
      <c r="E35" s="242">
        <f t="shared" si="3"/>
        <v>2318895911.84</v>
      </c>
    </row>
    <row r="36" spans="1:5" ht="12.75">
      <c r="A36" s="241">
        <v>2042</v>
      </c>
      <c r="B36" s="242">
        <v>217390982.17</v>
      </c>
      <c r="C36" s="242">
        <v>190965685.81</v>
      </c>
      <c r="D36" s="242">
        <f t="shared" si="2"/>
        <v>26425296.359999985</v>
      </c>
      <c r="E36" s="242">
        <f t="shared" si="3"/>
        <v>2345321208.2000003</v>
      </c>
    </row>
    <row r="37" spans="1:5" ht="12.75">
      <c r="A37" s="241">
        <v>2043</v>
      </c>
      <c r="B37" s="242">
        <v>219379417.57</v>
      </c>
      <c r="C37" s="242">
        <v>194732591.6</v>
      </c>
      <c r="D37" s="242">
        <f t="shared" si="2"/>
        <v>24646825.97</v>
      </c>
      <c r="E37" s="242">
        <f t="shared" si="3"/>
        <v>2369968034.17</v>
      </c>
    </row>
    <row r="38" spans="1:5" ht="12.75">
      <c r="A38" s="241">
        <v>2044</v>
      </c>
      <c r="B38" s="242">
        <v>221222919.67</v>
      </c>
      <c r="C38" s="242">
        <v>197338900.22</v>
      </c>
      <c r="D38" s="242">
        <f t="shared" si="2"/>
        <v>23884019.449999988</v>
      </c>
      <c r="E38" s="242">
        <f t="shared" si="3"/>
        <v>2393852053.62</v>
      </c>
    </row>
    <row r="39" spans="1:5" ht="12.75">
      <c r="A39" s="241">
        <v>2045</v>
      </c>
      <c r="B39" s="242">
        <v>222980063.06</v>
      </c>
      <c r="C39" s="242">
        <v>198957974.1</v>
      </c>
      <c r="D39" s="242">
        <f t="shared" si="2"/>
        <v>24022088.96000001</v>
      </c>
      <c r="E39" s="242">
        <f t="shared" si="3"/>
        <v>2417874142.58</v>
      </c>
    </row>
    <row r="40" spans="1:5" ht="12.75">
      <c r="A40" s="241">
        <v>2046</v>
      </c>
      <c r="B40" s="242">
        <v>224732498.09</v>
      </c>
      <c r="C40" s="242">
        <v>201017448.82</v>
      </c>
      <c r="D40" s="242">
        <f t="shared" si="2"/>
        <v>23715049.27000001</v>
      </c>
      <c r="E40" s="242">
        <f t="shared" si="3"/>
        <v>2441589191.85</v>
      </c>
    </row>
    <row r="41" spans="1:5" ht="12.75">
      <c r="A41" s="241">
        <v>2047</v>
      </c>
      <c r="B41" s="242">
        <v>226376785.12</v>
      </c>
      <c r="C41" s="242">
        <v>203005641.3</v>
      </c>
      <c r="D41" s="242">
        <f t="shared" si="2"/>
        <v>23371143.819999993</v>
      </c>
      <c r="E41" s="242">
        <f t="shared" si="3"/>
        <v>2464960335.67</v>
      </c>
    </row>
    <row r="42" spans="1:5" ht="12.75">
      <c r="A42" s="241">
        <v>2048</v>
      </c>
      <c r="B42" s="242">
        <v>228042161.7</v>
      </c>
      <c r="C42" s="242">
        <v>204687864.53</v>
      </c>
      <c r="D42" s="242">
        <f t="shared" si="2"/>
        <v>23354297.169999987</v>
      </c>
      <c r="E42" s="242">
        <f t="shared" si="3"/>
        <v>2488314632.84</v>
      </c>
    </row>
    <row r="43" spans="1:5" ht="12.75">
      <c r="A43" s="241">
        <v>2049</v>
      </c>
      <c r="B43" s="242">
        <v>229644325.18</v>
      </c>
      <c r="C43" s="242">
        <v>206167403.13</v>
      </c>
      <c r="D43" s="242">
        <f t="shared" si="2"/>
        <v>23476922.050000012</v>
      </c>
      <c r="E43" s="242">
        <f t="shared" si="3"/>
        <v>2511791554.8900003</v>
      </c>
    </row>
    <row r="44" spans="1:5" ht="12.75">
      <c r="A44" s="241">
        <v>2050</v>
      </c>
      <c r="B44" s="242">
        <v>231186788.12</v>
      </c>
      <c r="C44" s="242">
        <v>206473312.74</v>
      </c>
      <c r="D44" s="242">
        <f t="shared" si="2"/>
        <v>24713475.379999995</v>
      </c>
      <c r="E44" s="242">
        <f t="shared" si="3"/>
        <v>2536505030.2700005</v>
      </c>
    </row>
    <row r="45" spans="1:5" ht="12.75">
      <c r="A45" s="241">
        <v>2051</v>
      </c>
      <c r="B45" s="242">
        <v>232831744.82</v>
      </c>
      <c r="C45" s="242">
        <v>206853083.76</v>
      </c>
      <c r="D45" s="242">
        <f t="shared" si="2"/>
        <v>25978661.060000002</v>
      </c>
      <c r="E45" s="242">
        <f t="shared" si="3"/>
        <v>2562483691.3300004</v>
      </c>
    </row>
    <row r="46" spans="1:5" ht="12.75">
      <c r="A46" s="241">
        <v>2052</v>
      </c>
      <c r="B46" s="242">
        <v>234536449.75</v>
      </c>
      <c r="C46" s="242">
        <v>207563211.1</v>
      </c>
      <c r="D46" s="242">
        <f t="shared" si="2"/>
        <v>26973238.650000006</v>
      </c>
      <c r="E46" s="242">
        <f t="shared" si="3"/>
        <v>2589456929.9800005</v>
      </c>
    </row>
    <row r="47" spans="1:5" ht="12.75">
      <c r="A47" s="241">
        <v>2053</v>
      </c>
      <c r="B47" s="242">
        <v>236121274.01</v>
      </c>
      <c r="C47" s="242">
        <v>207083852.69</v>
      </c>
      <c r="D47" s="242">
        <f t="shared" si="2"/>
        <v>29037421.319999993</v>
      </c>
      <c r="E47" s="242">
        <f t="shared" si="3"/>
        <v>2618494351.3000007</v>
      </c>
    </row>
    <row r="48" spans="1:5" ht="12.75">
      <c r="A48" s="241">
        <v>2054</v>
      </c>
      <c r="B48" s="242">
        <v>237926326.79</v>
      </c>
      <c r="C48" s="242">
        <v>206741720.57</v>
      </c>
      <c r="D48" s="242">
        <f t="shared" si="2"/>
        <v>31184606.22</v>
      </c>
      <c r="E48" s="242">
        <f t="shared" si="3"/>
        <v>2649678957.5200005</v>
      </c>
    </row>
    <row r="49" spans="1:5" ht="12.75">
      <c r="A49" s="241">
        <v>2055</v>
      </c>
      <c r="B49" s="242">
        <v>239780726.95</v>
      </c>
      <c r="C49" s="242">
        <v>205887441.28</v>
      </c>
      <c r="D49" s="242">
        <f t="shared" si="2"/>
        <v>33893285.66999999</v>
      </c>
      <c r="E49" s="242">
        <f t="shared" si="3"/>
        <v>2683572243.1900005</v>
      </c>
    </row>
    <row r="50" spans="1:5" ht="12.75">
      <c r="A50" s="241">
        <v>2056</v>
      </c>
      <c r="B50" s="242">
        <v>241848222.67</v>
      </c>
      <c r="C50" s="242">
        <v>205599894.56</v>
      </c>
      <c r="D50" s="242">
        <f t="shared" si="2"/>
        <v>36248328.109999985</v>
      </c>
      <c r="E50" s="242">
        <f t="shared" si="3"/>
        <v>2719820571.3000007</v>
      </c>
    </row>
    <row r="51" spans="1:5" ht="12.75">
      <c r="A51" s="241">
        <v>2057</v>
      </c>
      <c r="B51" s="242">
        <v>243893037.37</v>
      </c>
      <c r="C51" s="242">
        <v>204422015.39</v>
      </c>
      <c r="D51" s="242">
        <f t="shared" si="2"/>
        <v>39471021.98000002</v>
      </c>
      <c r="E51" s="242">
        <f t="shared" si="3"/>
        <v>2759291593.2800007</v>
      </c>
    </row>
    <row r="52" spans="1:5" ht="12.75">
      <c r="A52" s="241">
        <v>2058</v>
      </c>
      <c r="B52" s="242">
        <v>246173564.93</v>
      </c>
      <c r="C52" s="242">
        <v>203232185.51</v>
      </c>
      <c r="D52" s="242">
        <f t="shared" si="2"/>
        <v>42941379.42000002</v>
      </c>
      <c r="E52" s="242">
        <f t="shared" si="3"/>
        <v>2802232972.700001</v>
      </c>
    </row>
    <row r="53" spans="1:5" ht="12.75">
      <c r="A53" s="241">
        <v>2059</v>
      </c>
      <c r="B53" s="242">
        <v>248633472.35</v>
      </c>
      <c r="C53" s="242">
        <v>201925046.96</v>
      </c>
      <c r="D53" s="242">
        <f t="shared" si="2"/>
        <v>46708425.389999986</v>
      </c>
      <c r="E53" s="242">
        <f t="shared" si="3"/>
        <v>2848941398.0900006</v>
      </c>
    </row>
    <row r="54" spans="1:5" ht="12.75">
      <c r="A54" s="241">
        <v>2060</v>
      </c>
      <c r="B54" s="242">
        <v>251304540.52</v>
      </c>
      <c r="C54" s="242">
        <v>200661033.38</v>
      </c>
      <c r="D54" s="242">
        <f t="shared" si="2"/>
        <v>50643507.140000015</v>
      </c>
      <c r="E54" s="242">
        <f t="shared" si="3"/>
        <v>2899584905.2300005</v>
      </c>
    </row>
    <row r="55" spans="1:5" ht="12.75">
      <c r="A55" s="241">
        <v>2061</v>
      </c>
      <c r="B55" s="242">
        <v>254171012.66</v>
      </c>
      <c r="C55" s="242">
        <v>199062888.47</v>
      </c>
      <c r="D55" s="242">
        <f t="shared" si="2"/>
        <v>55108124.19</v>
      </c>
      <c r="E55" s="242">
        <f t="shared" si="3"/>
        <v>2954693029.4200006</v>
      </c>
    </row>
    <row r="56" spans="1:5" ht="12.75">
      <c r="A56" s="241">
        <v>2062</v>
      </c>
      <c r="B56" s="242">
        <v>257342493.4</v>
      </c>
      <c r="C56" s="242">
        <v>197988352.5</v>
      </c>
      <c r="D56" s="242">
        <f t="shared" si="2"/>
        <v>59354140.900000006</v>
      </c>
      <c r="E56" s="242">
        <f t="shared" si="3"/>
        <v>3014047170.3200006</v>
      </c>
    </row>
    <row r="57" spans="1:5" ht="12.75">
      <c r="A57" s="241">
        <v>2063</v>
      </c>
      <c r="B57" s="242">
        <v>260624128.75</v>
      </c>
      <c r="C57" s="242">
        <v>195986327.17</v>
      </c>
      <c r="D57" s="242">
        <f t="shared" si="2"/>
        <v>64637801.58000001</v>
      </c>
      <c r="E57" s="242">
        <f t="shared" si="3"/>
        <v>3078684971.9000006</v>
      </c>
    </row>
    <row r="58" spans="1:5" ht="12.75">
      <c r="A58" s="241">
        <v>2064</v>
      </c>
      <c r="B58" s="242">
        <v>264296396.72</v>
      </c>
      <c r="C58" s="242">
        <v>194075331.68</v>
      </c>
      <c r="D58" s="242">
        <f t="shared" si="2"/>
        <v>70221065.03999999</v>
      </c>
      <c r="E58" s="242">
        <f t="shared" si="3"/>
        <v>3148906036.9400005</v>
      </c>
    </row>
    <row r="59" spans="1:5" ht="12.75">
      <c r="A59" s="241">
        <v>2065</v>
      </c>
      <c r="B59" s="242">
        <v>268266547.84</v>
      </c>
      <c r="C59" s="242">
        <v>192128128.46</v>
      </c>
      <c r="D59" s="242">
        <f t="shared" si="2"/>
        <v>76138419.38</v>
      </c>
      <c r="E59" s="242">
        <f t="shared" si="3"/>
        <v>3225044456.3200006</v>
      </c>
    </row>
    <row r="60" spans="1:5" ht="12.75">
      <c r="A60" s="241">
        <v>2066</v>
      </c>
      <c r="B60" s="242">
        <v>272589391.25</v>
      </c>
      <c r="C60" s="242">
        <v>190120306.25</v>
      </c>
      <c r="D60" s="242">
        <f t="shared" si="2"/>
        <v>82469085</v>
      </c>
      <c r="E60" s="242">
        <f t="shared" si="3"/>
        <v>3307513541.3200006</v>
      </c>
    </row>
    <row r="61" spans="1:5" ht="12.75">
      <c r="A61" s="241">
        <v>2067</v>
      </c>
      <c r="B61" s="242">
        <v>277218550.38</v>
      </c>
      <c r="C61" s="242">
        <v>187369402.73</v>
      </c>
      <c r="D61" s="242">
        <f t="shared" si="2"/>
        <v>89849147.65</v>
      </c>
      <c r="E61" s="242">
        <f t="shared" si="3"/>
        <v>3397362688.9700007</v>
      </c>
    </row>
    <row r="62" spans="1:5" ht="12.75">
      <c r="A62" s="241">
        <v>2068</v>
      </c>
      <c r="B62" s="242">
        <v>282394420.94</v>
      </c>
      <c r="C62" s="242">
        <v>185173652.68</v>
      </c>
      <c r="D62" s="242">
        <f t="shared" si="2"/>
        <v>97220768.25999999</v>
      </c>
      <c r="E62" s="242">
        <f t="shared" si="3"/>
        <v>3494583457.2300005</v>
      </c>
    </row>
    <row r="63" spans="1:5" ht="12.75">
      <c r="A63" s="241">
        <v>2069</v>
      </c>
      <c r="B63" s="242">
        <v>287913413.47</v>
      </c>
      <c r="C63" s="242">
        <v>182517209.25</v>
      </c>
      <c r="D63" s="242">
        <f t="shared" si="2"/>
        <v>105396204.22000003</v>
      </c>
      <c r="E63" s="242">
        <f t="shared" si="3"/>
        <v>3599979661.450001</v>
      </c>
    </row>
    <row r="64" spans="1:5" ht="12.75">
      <c r="A64" s="241">
        <v>2070</v>
      </c>
      <c r="B64" s="242">
        <v>293998767.7</v>
      </c>
      <c r="C64" s="242">
        <v>180070932.22</v>
      </c>
      <c r="D64" s="242">
        <f t="shared" si="2"/>
        <v>113927835.47999999</v>
      </c>
      <c r="E64" s="242">
        <f t="shared" si="3"/>
        <v>3713907496.930001</v>
      </c>
    </row>
    <row r="65" spans="1:5" ht="12.75">
      <c r="A65" s="241">
        <v>2071</v>
      </c>
      <c r="B65" s="242">
        <v>300528736.1</v>
      </c>
      <c r="C65" s="242">
        <v>177288067.61</v>
      </c>
      <c r="D65" s="242">
        <f t="shared" si="2"/>
        <v>123240668.49000001</v>
      </c>
      <c r="E65" s="242">
        <f t="shared" si="3"/>
        <v>3837148165.420001</v>
      </c>
    </row>
    <row r="66" spans="1:5" ht="12.75">
      <c r="A66" s="241">
        <v>2072</v>
      </c>
      <c r="B66" s="242">
        <v>307734542.5</v>
      </c>
      <c r="C66" s="242">
        <v>175204935.21</v>
      </c>
      <c r="D66" s="242">
        <f t="shared" si="2"/>
        <v>132529607.28999999</v>
      </c>
      <c r="E66" s="242">
        <f t="shared" si="3"/>
        <v>3969677772.710001</v>
      </c>
    </row>
    <row r="67" spans="1:5" ht="12.75">
      <c r="A67" s="241">
        <v>2073</v>
      </c>
      <c r="B67" s="242">
        <v>315358069.88</v>
      </c>
      <c r="C67" s="242">
        <v>172451867.02</v>
      </c>
      <c r="D67" s="242">
        <f t="shared" si="2"/>
        <v>142906202.85999998</v>
      </c>
      <c r="E67" s="242">
        <f t="shared" si="3"/>
        <v>4112583975.570001</v>
      </c>
    </row>
    <row r="68" spans="1:5" ht="12.75">
      <c r="A68" s="241">
        <v>2074</v>
      </c>
      <c r="B68" s="242">
        <v>323730148.43</v>
      </c>
      <c r="C68" s="242">
        <v>170133942.62</v>
      </c>
      <c r="D68" s="242">
        <f t="shared" si="2"/>
        <v>153596205.81</v>
      </c>
      <c r="E68" s="242">
        <f t="shared" si="3"/>
        <v>4266180181.380001</v>
      </c>
    </row>
    <row r="69" spans="1:5" ht="12.75">
      <c r="A69" s="241">
        <v>2075</v>
      </c>
      <c r="B69" s="242">
        <v>332662345.6</v>
      </c>
      <c r="C69" s="242">
        <v>167383820.07</v>
      </c>
      <c r="D69" s="242">
        <f t="shared" si="2"/>
        <v>165278525.53000003</v>
      </c>
      <c r="E69" s="242">
        <f t="shared" si="3"/>
        <v>4431458706.910001</v>
      </c>
    </row>
    <row r="70" spans="1:5" ht="12.75">
      <c r="A70" s="241">
        <v>2076</v>
      </c>
      <c r="B70" s="242">
        <v>342361614.79</v>
      </c>
      <c r="C70" s="242">
        <v>165048154.2</v>
      </c>
      <c r="D70" s="242">
        <f t="shared" si="2"/>
        <v>177313460.59000003</v>
      </c>
      <c r="E70" s="242">
        <f t="shared" si="3"/>
        <v>4608772167.500001</v>
      </c>
    </row>
    <row r="71" spans="1:5" ht="12.75">
      <c r="A71" s="241">
        <v>2077</v>
      </c>
      <c r="B71" s="242">
        <v>352688976.72</v>
      </c>
      <c r="C71" s="242">
        <v>162348689.63</v>
      </c>
      <c r="D71" s="242">
        <f t="shared" si="2"/>
        <v>190340287.09000003</v>
      </c>
      <c r="E71" s="242">
        <f t="shared" si="3"/>
        <v>4799112454.590001</v>
      </c>
    </row>
    <row r="72" spans="1:5" ht="12.75">
      <c r="A72" s="241">
        <v>2078</v>
      </c>
      <c r="B72" s="242">
        <v>363870940.55</v>
      </c>
      <c r="C72" s="242">
        <v>159850418.96</v>
      </c>
      <c r="D72" s="242">
        <f t="shared" si="2"/>
        <v>204020521.59</v>
      </c>
      <c r="E72" s="242">
        <f t="shared" si="3"/>
        <v>5003132976.180001</v>
      </c>
    </row>
    <row r="73" spans="1:5" ht="12.75">
      <c r="A73" s="241">
        <v>2079</v>
      </c>
      <c r="B73" s="242">
        <v>375880458.99</v>
      </c>
      <c r="C73" s="242">
        <v>157333202.39</v>
      </c>
      <c r="D73" s="242">
        <f t="shared" si="2"/>
        <v>218547256.60000002</v>
      </c>
      <c r="E73" s="242">
        <f t="shared" si="3"/>
        <v>5221680232.780002</v>
      </c>
    </row>
    <row r="74" spans="1:5" ht="12.75">
      <c r="A74" s="241">
        <v>2080</v>
      </c>
      <c r="B74" s="242">
        <v>388810178.97</v>
      </c>
      <c r="C74" s="242">
        <v>155213447.41</v>
      </c>
      <c r="D74" s="242">
        <f t="shared" si="2"/>
        <v>233596731.56000003</v>
      </c>
      <c r="E74" s="242">
        <f t="shared" si="3"/>
        <v>5455276964.340002</v>
      </c>
    </row>
    <row r="75" spans="1:5" ht="12.75">
      <c r="A75" s="241">
        <v>2081</v>
      </c>
      <c r="B75" s="242">
        <v>402541924.19</v>
      </c>
      <c r="C75" s="242">
        <v>152679423.01</v>
      </c>
      <c r="D75" s="242">
        <f t="shared" si="2"/>
        <v>249862501.18</v>
      </c>
      <c r="E75" s="242">
        <f t="shared" si="3"/>
        <v>5705139465.520002</v>
      </c>
    </row>
    <row r="76" spans="1:5" ht="12.75">
      <c r="A76" s="241">
        <v>2082</v>
      </c>
      <c r="B76" s="242">
        <v>417388850.98</v>
      </c>
      <c r="C76" s="242">
        <v>150851369.44</v>
      </c>
      <c r="D76" s="242">
        <f t="shared" si="2"/>
        <v>266537481.54000002</v>
      </c>
      <c r="E76" s="242">
        <f t="shared" si="3"/>
        <v>5971676947.060002</v>
      </c>
    </row>
    <row r="77" spans="1:5" ht="12.75">
      <c r="A77" s="241">
        <v>2083</v>
      </c>
      <c r="B77" s="242">
        <v>433087756.16</v>
      </c>
      <c r="C77" s="242">
        <v>148468944.54</v>
      </c>
      <c r="D77" s="242">
        <f t="shared" si="2"/>
        <v>284618811.62</v>
      </c>
      <c r="E77" s="242">
        <f t="shared" si="3"/>
        <v>6256295758.680002</v>
      </c>
    </row>
    <row r="78" spans="1:5" ht="12.75">
      <c r="A78" s="241">
        <v>2084</v>
      </c>
      <c r="B78" s="242">
        <v>449980354.89</v>
      </c>
      <c r="C78" s="242">
        <v>146336442.49</v>
      </c>
      <c r="D78" s="242">
        <f t="shared" si="2"/>
        <v>303643912.4</v>
      </c>
      <c r="E78" s="242">
        <f t="shared" si="3"/>
        <v>6559939671.080002</v>
      </c>
    </row>
    <row r="79" spans="1:5" ht="12.75">
      <c r="A79" s="241">
        <v>2085</v>
      </c>
      <c r="B79" s="242">
        <v>467989787.45</v>
      </c>
      <c r="C79" s="242">
        <v>144120789.38</v>
      </c>
      <c r="D79" s="242">
        <f t="shared" si="2"/>
        <v>323868998.07</v>
      </c>
      <c r="E79" s="242">
        <f t="shared" si="3"/>
        <v>6883808669.150002</v>
      </c>
    </row>
    <row r="80" spans="1:5" ht="12.75">
      <c r="A80" s="241">
        <v>2086</v>
      </c>
      <c r="B80" s="242">
        <v>487246181.44</v>
      </c>
      <c r="C80" s="242">
        <v>142271935.7</v>
      </c>
      <c r="D80" s="242">
        <f t="shared" si="2"/>
        <v>344974245.74</v>
      </c>
      <c r="E80" s="242">
        <f t="shared" si="3"/>
        <v>7228782914.890001</v>
      </c>
    </row>
    <row r="81" spans="1:5" ht="12.75">
      <c r="A81" s="241">
        <v>2087</v>
      </c>
      <c r="B81" s="242">
        <v>507713993.67</v>
      </c>
      <c r="C81" s="242">
        <v>140264730.47</v>
      </c>
      <c r="D81" s="242">
        <f t="shared" si="2"/>
        <v>367449263.20000005</v>
      </c>
      <c r="E81" s="242">
        <f t="shared" si="3"/>
        <v>7596232178.090001</v>
      </c>
    </row>
    <row r="82" spans="1:5" ht="12.75">
      <c r="A82" s="241">
        <v>2088</v>
      </c>
      <c r="B82" s="242">
        <v>529631933.75</v>
      </c>
      <c r="C82" s="242">
        <v>138527059.14</v>
      </c>
      <c r="D82" s="242">
        <f t="shared" si="2"/>
        <v>391104874.61</v>
      </c>
      <c r="E82" s="242">
        <f t="shared" si="3"/>
        <v>7987337052.700001</v>
      </c>
    </row>
    <row r="83" spans="1:5" ht="12.75">
      <c r="A83" s="241">
        <v>2089</v>
      </c>
      <c r="B83" s="242">
        <v>552891325.47</v>
      </c>
      <c r="C83" s="242">
        <v>136661669.4</v>
      </c>
      <c r="D83" s="242">
        <f t="shared" si="2"/>
        <v>416229656.07000005</v>
      </c>
      <c r="E83" s="242">
        <f t="shared" si="3"/>
        <v>8403566708.77</v>
      </c>
    </row>
    <row r="84" spans="1:5" ht="12.75">
      <c r="A84" s="241">
        <v>2090</v>
      </c>
      <c r="B84" s="242">
        <v>577715955.7</v>
      </c>
      <c r="C84" s="242">
        <v>134879851.11</v>
      </c>
      <c r="D84" s="242">
        <f t="shared" si="2"/>
        <v>442836104.59000003</v>
      </c>
      <c r="E84" s="242">
        <f t="shared" si="3"/>
        <v>8846402813.36</v>
      </c>
    </row>
    <row r="85" spans="1:5" ht="12.75">
      <c r="A85" s="243"/>
      <c r="B85" s="244"/>
      <c r="C85" s="244"/>
      <c r="D85" s="244"/>
      <c r="E85" s="244"/>
    </row>
    <row r="86" spans="2:4" ht="12.75">
      <c r="B86" s="11"/>
      <c r="C86" s="11"/>
      <c r="D86" s="65"/>
    </row>
    <row r="87" spans="1:4" ht="12.75">
      <c r="A87" s="45" t="s">
        <v>61</v>
      </c>
      <c r="C87" s="107"/>
      <c r="D87" s="245" t="s">
        <v>63</v>
      </c>
    </row>
    <row r="88" spans="1:4" ht="12.75">
      <c r="A88" s="46" t="s">
        <v>62</v>
      </c>
      <c r="C88" s="107"/>
      <c r="D88" s="245" t="s">
        <v>64</v>
      </c>
    </row>
    <row r="89" spans="2:3" ht="12.75">
      <c r="B89" s="11"/>
      <c r="C89" s="11"/>
    </row>
    <row r="90" spans="1:3" ht="12.75" customHeight="1">
      <c r="A90" s="236" t="s">
        <v>687</v>
      </c>
      <c r="B90" s="236"/>
      <c r="C90" s="236"/>
    </row>
    <row r="91" spans="1:3" ht="12.75" customHeight="1">
      <c r="A91" s="236"/>
      <c r="B91" s="236"/>
      <c r="C91" s="236"/>
    </row>
    <row r="92" spans="1:3" ht="12.75" customHeight="1">
      <c r="A92" s="236"/>
      <c r="B92" s="236"/>
      <c r="C92" s="236"/>
    </row>
    <row r="93" ht="12.75"/>
    <row r="94" spans="1:5" ht="12.75">
      <c r="A94" s="49" t="s">
        <v>688</v>
      </c>
      <c r="B94" s="50"/>
      <c r="C94" s="50"/>
      <c r="D94" s="50"/>
      <c r="E94" s="50"/>
    </row>
    <row r="95" ht="12.75">
      <c r="E95" s="237"/>
    </row>
    <row r="96" ht="12.75">
      <c r="A96" s="246" t="s">
        <v>698</v>
      </c>
    </row>
    <row r="97" s="1" customFormat="1" ht="8.25">
      <c r="A97" s="247"/>
    </row>
    <row r="98" ht="12.75">
      <c r="A98" s="2" t="s">
        <v>699</v>
      </c>
    </row>
    <row r="99" s="1" customFormat="1" ht="8.25"/>
    <row r="100" ht="12.75">
      <c r="A100" s="2" t="s">
        <v>700</v>
      </c>
    </row>
    <row r="101" s="1" customFormat="1" ht="8.25"/>
    <row r="102" spans="1:5" ht="12.75">
      <c r="A102" s="248" t="s">
        <v>701</v>
      </c>
      <c r="B102" s="248"/>
      <c r="C102" s="248"/>
      <c r="D102" s="248"/>
      <c r="E102" s="248"/>
    </row>
    <row r="103" spans="1:5" ht="12.75">
      <c r="A103" s="248"/>
      <c r="B103" s="248"/>
      <c r="C103" s="248"/>
      <c r="D103" s="248"/>
      <c r="E103" s="248"/>
    </row>
    <row r="104" spans="1:5" s="1" customFormat="1" ht="8.25">
      <c r="A104" s="249"/>
      <c r="B104" s="249"/>
      <c r="C104" s="249"/>
      <c r="D104" s="249"/>
      <c r="E104" s="249"/>
    </row>
    <row r="105" ht="12.75">
      <c r="A105" s="2" t="s">
        <v>702</v>
      </c>
    </row>
    <row r="106" s="1" customFormat="1" ht="8.25"/>
    <row r="107" ht="12.75">
      <c r="A107" s="2" t="s">
        <v>703</v>
      </c>
    </row>
    <row r="108" s="1" customFormat="1" ht="8.25"/>
    <row r="109" ht="12.75">
      <c r="A109" s="2" t="s">
        <v>704</v>
      </c>
    </row>
    <row r="112" spans="2:4" ht="12.75">
      <c r="B112" s="11"/>
      <c r="C112" s="11"/>
      <c r="D112" s="65"/>
    </row>
    <row r="113" spans="1:4" ht="12.75">
      <c r="A113" s="45" t="s">
        <v>61</v>
      </c>
      <c r="C113" s="107"/>
      <c r="D113" s="245" t="s">
        <v>63</v>
      </c>
    </row>
    <row r="114" spans="1:4" ht="12.75">
      <c r="A114" s="46" t="s">
        <v>62</v>
      </c>
      <c r="C114" s="107"/>
      <c r="D114" s="245" t="s">
        <v>64</v>
      </c>
    </row>
  </sheetData>
  <sheetProtection/>
  <mergeCells count="5">
    <mergeCell ref="A1:C3"/>
    <mergeCell ref="A5:E5"/>
    <mergeCell ref="A90:C92"/>
    <mergeCell ref="A94:E94"/>
    <mergeCell ref="A102:E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26.7109375" style="250" customWidth="1"/>
    <col min="2" max="2" width="28.8515625" style="250" customWidth="1"/>
    <col min="3" max="3" width="16.57421875" style="250" customWidth="1"/>
    <col min="4" max="4" width="12.00390625" style="250" customWidth="1"/>
    <col min="5" max="6" width="9.28125" style="250" customWidth="1"/>
    <col min="7" max="7" width="12.00390625" style="250" customWidth="1"/>
    <col min="8" max="8" width="16.28125" style="250" customWidth="1"/>
    <col min="9" max="11" width="12.00390625" style="250" customWidth="1"/>
    <col min="12" max="16384" width="9.140625" style="250" customWidth="1"/>
  </cols>
  <sheetData>
    <row r="1" spans="1:5" s="2" customFormat="1" ht="12.75" customHeight="1">
      <c r="A1" s="236" t="s">
        <v>687</v>
      </c>
      <c r="B1" s="236"/>
      <c r="C1" s="236"/>
      <c r="D1" s="236"/>
      <c r="E1" s="236"/>
    </row>
    <row r="2" spans="1:5" s="2" customFormat="1" ht="12.75" customHeight="1">
      <c r="A2" s="236"/>
      <c r="B2" s="236"/>
      <c r="C2" s="236"/>
      <c r="D2" s="236"/>
      <c r="E2" s="236"/>
    </row>
    <row r="3" spans="1:5" s="2" customFormat="1" ht="12.75" customHeight="1">
      <c r="A3" s="236"/>
      <c r="B3" s="236"/>
      <c r="C3" s="236"/>
      <c r="D3" s="236"/>
      <c r="E3" s="236"/>
    </row>
    <row r="4" s="2" customFormat="1" ht="12.75"/>
    <row r="5" spans="1:5" s="2" customFormat="1" ht="12.75">
      <c r="A5" s="81" t="s">
        <v>705</v>
      </c>
      <c r="B5" s="82"/>
      <c r="C5" s="82"/>
      <c r="D5" s="82"/>
      <c r="E5" s="82"/>
    </row>
    <row r="6" ht="15">
      <c r="K6" s="237" t="s">
        <v>706</v>
      </c>
    </row>
    <row r="7" spans="1:11" ht="15">
      <c r="A7" s="251" t="s">
        <v>707</v>
      </c>
      <c r="B7" s="252"/>
      <c r="C7" s="253" t="s">
        <v>708</v>
      </c>
      <c r="D7" s="254"/>
      <c r="E7" s="254"/>
      <c r="F7" s="254"/>
      <c r="G7" s="254"/>
      <c r="H7" s="253" t="s">
        <v>252</v>
      </c>
      <c r="I7" s="254"/>
      <c r="J7" s="254"/>
      <c r="K7" s="254"/>
    </row>
    <row r="8" spans="1:11" ht="15">
      <c r="A8" s="255" t="s">
        <v>709</v>
      </c>
      <c r="B8" s="256"/>
      <c r="C8" s="253" t="s">
        <v>3</v>
      </c>
      <c r="D8" s="253" t="s">
        <v>710</v>
      </c>
      <c r="E8" s="254"/>
      <c r="F8" s="254"/>
      <c r="G8" s="254"/>
      <c r="H8" s="253" t="s">
        <v>37</v>
      </c>
      <c r="I8" s="253" t="s">
        <v>710</v>
      </c>
      <c r="J8" s="254"/>
      <c r="K8" s="254"/>
    </row>
    <row r="9" spans="1:11" ht="15">
      <c r="A9" s="257" t="s">
        <v>711</v>
      </c>
      <c r="B9" s="258"/>
      <c r="C9" s="254"/>
      <c r="D9" s="259" t="s">
        <v>712</v>
      </c>
      <c r="E9" s="259" t="s">
        <v>713</v>
      </c>
      <c r="F9" s="259" t="s">
        <v>714</v>
      </c>
      <c r="G9" s="259" t="s">
        <v>188</v>
      </c>
      <c r="H9" s="254"/>
      <c r="I9" s="259" t="s">
        <v>715</v>
      </c>
      <c r="J9" s="259" t="s">
        <v>716</v>
      </c>
      <c r="K9" s="259" t="s">
        <v>717</v>
      </c>
    </row>
    <row r="10" spans="1:11" ht="15">
      <c r="A10" s="260" t="s">
        <v>718</v>
      </c>
      <c r="B10" s="261"/>
      <c r="C10" s="262"/>
      <c r="D10" s="262"/>
      <c r="E10" s="262"/>
      <c r="F10" s="262"/>
      <c r="G10" s="262"/>
      <c r="H10" s="262"/>
      <c r="I10" s="262"/>
      <c r="J10" s="262"/>
      <c r="K10" s="262"/>
    </row>
    <row r="11" spans="1:11" ht="15">
      <c r="A11" s="263" t="s">
        <v>369</v>
      </c>
      <c r="B11" s="264"/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97782598.63</v>
      </c>
      <c r="I11" s="265">
        <v>55477600.86</v>
      </c>
      <c r="J11" s="265">
        <v>43455136.27</v>
      </c>
      <c r="K11" s="265">
        <v>42656252.28</v>
      </c>
    </row>
    <row r="12" spans="1:11" ht="15">
      <c r="A12" s="263" t="s">
        <v>719</v>
      </c>
      <c r="B12" s="264"/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164169.56</v>
      </c>
      <c r="I12" s="265">
        <v>162828.1</v>
      </c>
      <c r="J12" s="265">
        <v>162828.1</v>
      </c>
      <c r="K12" s="265">
        <v>162828.1</v>
      </c>
    </row>
    <row r="13" spans="1:11" ht="15">
      <c r="A13" s="263" t="s">
        <v>720</v>
      </c>
      <c r="B13" s="264"/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2442000</v>
      </c>
      <c r="I13" s="265">
        <v>421853.46</v>
      </c>
      <c r="J13" s="265">
        <v>421853.46</v>
      </c>
      <c r="K13" s="265">
        <v>421853.46</v>
      </c>
    </row>
    <row r="14" spans="1:11" ht="15">
      <c r="A14" s="266" t="s">
        <v>721</v>
      </c>
      <c r="B14" s="256"/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750000</v>
      </c>
      <c r="I14" s="265">
        <v>680692.81</v>
      </c>
      <c r="J14" s="265">
        <v>680692.81</v>
      </c>
      <c r="K14" s="265">
        <v>680692.81</v>
      </c>
    </row>
    <row r="15" spans="1:11" ht="15">
      <c r="A15" s="267" t="s">
        <v>722</v>
      </c>
      <c r="B15" s="262"/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5103384.86</v>
      </c>
      <c r="I15" s="265">
        <v>3419414.79</v>
      </c>
      <c r="J15" s="265">
        <v>2731714.78</v>
      </c>
      <c r="K15" s="265">
        <v>2511267.88</v>
      </c>
    </row>
    <row r="16" spans="1:11" ht="15">
      <c r="A16" s="266" t="s">
        <v>527</v>
      </c>
      <c r="B16" s="256"/>
      <c r="C16" s="265">
        <v>0</v>
      </c>
      <c r="D16" s="265">
        <v>0</v>
      </c>
      <c r="E16" s="265">
        <v>0</v>
      </c>
      <c r="F16" s="265">
        <v>0</v>
      </c>
      <c r="G16" s="265">
        <v>0</v>
      </c>
      <c r="H16" s="265">
        <v>14078</v>
      </c>
      <c r="I16" s="265">
        <v>11195</v>
      </c>
      <c r="J16" s="265">
        <v>11195</v>
      </c>
      <c r="K16" s="265">
        <v>11195</v>
      </c>
    </row>
    <row r="17" spans="1:11" ht="15">
      <c r="A17" s="263" t="s">
        <v>535</v>
      </c>
      <c r="B17" s="264"/>
      <c r="C17" s="265">
        <v>3000000</v>
      </c>
      <c r="D17" s="265">
        <v>10408464.71</v>
      </c>
      <c r="E17" s="265">
        <v>0</v>
      </c>
      <c r="F17" s="265">
        <v>0</v>
      </c>
      <c r="G17" s="265">
        <v>10408464.71</v>
      </c>
      <c r="H17" s="265">
        <v>0</v>
      </c>
      <c r="I17" s="265">
        <v>0</v>
      </c>
      <c r="J17" s="265">
        <v>0</v>
      </c>
      <c r="K17" s="265">
        <v>0</v>
      </c>
    </row>
    <row r="18" spans="1:11" ht="15">
      <c r="A18" s="268" t="s">
        <v>723</v>
      </c>
      <c r="B18" s="269"/>
      <c r="C18" s="270">
        <f>SUM(C11:C17)</f>
        <v>3000000</v>
      </c>
      <c r="D18" s="270">
        <f aca="true" t="shared" si="0" ref="D18:K18">SUM(D11:D17)</f>
        <v>10408464.71</v>
      </c>
      <c r="E18" s="270">
        <f t="shared" si="0"/>
        <v>0</v>
      </c>
      <c r="F18" s="270">
        <f t="shared" si="0"/>
        <v>0</v>
      </c>
      <c r="G18" s="270">
        <f t="shared" si="0"/>
        <v>10408464.71</v>
      </c>
      <c r="H18" s="270">
        <f t="shared" si="0"/>
        <v>106256231.05</v>
      </c>
      <c r="I18" s="270">
        <f t="shared" si="0"/>
        <v>60173585.02</v>
      </c>
      <c r="J18" s="270">
        <f t="shared" si="0"/>
        <v>47463420.42000001</v>
      </c>
      <c r="K18" s="270">
        <f t="shared" si="0"/>
        <v>46444089.53000001</v>
      </c>
    </row>
    <row r="20" spans="1:11" ht="15">
      <c r="A20" s="251" t="s">
        <v>707</v>
      </c>
      <c r="B20" s="252"/>
      <c r="C20" s="253" t="s">
        <v>708</v>
      </c>
      <c r="D20" s="254"/>
      <c r="E20" s="254"/>
      <c r="F20" s="254"/>
      <c r="G20" s="254"/>
      <c r="H20" s="253" t="s">
        <v>252</v>
      </c>
      <c r="I20" s="254"/>
      <c r="J20" s="254"/>
      <c r="K20" s="254"/>
    </row>
    <row r="21" spans="1:11" ht="15">
      <c r="A21" s="255" t="s">
        <v>709</v>
      </c>
      <c r="B21" s="256"/>
      <c r="C21" s="253" t="s">
        <v>3</v>
      </c>
      <c r="D21" s="253" t="s">
        <v>710</v>
      </c>
      <c r="E21" s="254"/>
      <c r="F21" s="254"/>
      <c r="G21" s="254"/>
      <c r="H21" s="253" t="s">
        <v>37</v>
      </c>
      <c r="I21" s="253" t="s">
        <v>710</v>
      </c>
      <c r="J21" s="254"/>
      <c r="K21" s="254"/>
    </row>
    <row r="22" spans="1:11" ht="15">
      <c r="A22" s="257" t="s">
        <v>711</v>
      </c>
      <c r="B22" s="258"/>
      <c r="C22" s="254"/>
      <c r="D22" s="259" t="s">
        <v>712</v>
      </c>
      <c r="E22" s="259" t="s">
        <v>713</v>
      </c>
      <c r="F22" s="259" t="s">
        <v>714</v>
      </c>
      <c r="G22" s="259" t="s">
        <v>188</v>
      </c>
      <c r="H22" s="254"/>
      <c r="I22" s="259" t="s">
        <v>715</v>
      </c>
      <c r="J22" s="259" t="s">
        <v>716</v>
      </c>
      <c r="K22" s="259" t="s">
        <v>717</v>
      </c>
    </row>
    <row r="23" spans="1:11" ht="15">
      <c r="A23" s="271" t="s">
        <v>724</v>
      </c>
      <c r="B23" s="25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ht="15">
      <c r="A24" s="263" t="s">
        <v>369</v>
      </c>
      <c r="B24" s="264"/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23000</v>
      </c>
      <c r="I24" s="265">
        <v>22235.6</v>
      </c>
      <c r="J24" s="265">
        <v>17955.6</v>
      </c>
      <c r="K24" s="265">
        <v>6785.6</v>
      </c>
    </row>
    <row r="25" spans="1:11" ht="15">
      <c r="A25" s="268" t="s">
        <v>723</v>
      </c>
      <c r="B25" s="269"/>
      <c r="C25" s="270">
        <f>SUM(C24)</f>
        <v>0</v>
      </c>
      <c r="D25" s="270">
        <f aca="true" t="shared" si="1" ref="D25:K25">SUM(D24)</f>
        <v>0</v>
      </c>
      <c r="E25" s="270">
        <f t="shared" si="1"/>
        <v>0</v>
      </c>
      <c r="F25" s="270">
        <f t="shared" si="1"/>
        <v>0</v>
      </c>
      <c r="G25" s="270">
        <f t="shared" si="1"/>
        <v>0</v>
      </c>
      <c r="H25" s="270">
        <f t="shared" si="1"/>
        <v>23000</v>
      </c>
      <c r="I25" s="270">
        <f t="shared" si="1"/>
        <v>22235.6</v>
      </c>
      <c r="J25" s="270">
        <f t="shared" si="1"/>
        <v>17955.6</v>
      </c>
      <c r="K25" s="270">
        <f t="shared" si="1"/>
        <v>6785.6</v>
      </c>
    </row>
    <row r="27" spans="1:11" ht="15">
      <c r="A27" s="251" t="s">
        <v>707</v>
      </c>
      <c r="B27" s="252"/>
      <c r="C27" s="253" t="s">
        <v>708</v>
      </c>
      <c r="D27" s="254"/>
      <c r="E27" s="254"/>
      <c r="F27" s="254"/>
      <c r="G27" s="254"/>
      <c r="H27" s="253" t="s">
        <v>252</v>
      </c>
      <c r="I27" s="254"/>
      <c r="J27" s="254"/>
      <c r="K27" s="254"/>
    </row>
    <row r="28" spans="1:11" ht="15">
      <c r="A28" s="255" t="s">
        <v>709</v>
      </c>
      <c r="B28" s="256"/>
      <c r="C28" s="253" t="s">
        <v>3</v>
      </c>
      <c r="D28" s="253" t="s">
        <v>710</v>
      </c>
      <c r="E28" s="254"/>
      <c r="F28" s="254"/>
      <c r="G28" s="254"/>
      <c r="H28" s="253" t="s">
        <v>37</v>
      </c>
      <c r="I28" s="253" t="s">
        <v>710</v>
      </c>
      <c r="J28" s="254"/>
      <c r="K28" s="254"/>
    </row>
    <row r="29" spans="1:11" ht="15">
      <c r="A29" s="257" t="s">
        <v>711</v>
      </c>
      <c r="B29" s="258"/>
      <c r="C29" s="254"/>
      <c r="D29" s="259" t="s">
        <v>712</v>
      </c>
      <c r="E29" s="259" t="s">
        <v>713</v>
      </c>
      <c r="F29" s="259" t="s">
        <v>714</v>
      </c>
      <c r="G29" s="259" t="s">
        <v>188</v>
      </c>
      <c r="H29" s="254"/>
      <c r="I29" s="259" t="s">
        <v>715</v>
      </c>
      <c r="J29" s="259" t="s">
        <v>716</v>
      </c>
      <c r="K29" s="259" t="s">
        <v>717</v>
      </c>
    </row>
    <row r="30" spans="1:11" ht="15">
      <c r="A30" s="260" t="s">
        <v>725</v>
      </c>
      <c r="B30" s="264"/>
      <c r="C30" s="262"/>
      <c r="D30" s="262"/>
      <c r="E30" s="262"/>
      <c r="F30" s="262"/>
      <c r="G30" s="262"/>
      <c r="H30" s="262"/>
      <c r="I30" s="262"/>
      <c r="J30" s="262"/>
      <c r="K30" s="262"/>
    </row>
    <row r="31" spans="1:11" ht="15">
      <c r="A31" s="263" t="s">
        <v>719</v>
      </c>
      <c r="B31" s="264"/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5">
        <v>2756000</v>
      </c>
      <c r="I31" s="265">
        <v>60000</v>
      </c>
      <c r="J31" s="265">
        <v>60000</v>
      </c>
      <c r="K31" s="265">
        <v>60000</v>
      </c>
    </row>
    <row r="32" spans="1:11" ht="15">
      <c r="A32" s="266" t="s">
        <v>721</v>
      </c>
      <c r="B32" s="264"/>
      <c r="C32" s="265">
        <v>0</v>
      </c>
      <c r="D32" s="265">
        <v>0</v>
      </c>
      <c r="E32" s="265">
        <v>0</v>
      </c>
      <c r="F32" s="265">
        <v>0</v>
      </c>
      <c r="G32" s="265">
        <v>0</v>
      </c>
      <c r="H32" s="265">
        <v>36632177.8</v>
      </c>
      <c r="I32" s="265">
        <v>31814469.93</v>
      </c>
      <c r="J32" s="265">
        <v>16539943.17</v>
      </c>
      <c r="K32" s="265">
        <v>16539203.17</v>
      </c>
    </row>
    <row r="33" spans="1:11" ht="15">
      <c r="A33" s="267" t="s">
        <v>722</v>
      </c>
      <c r="B33" s="264"/>
      <c r="C33" s="265">
        <v>0</v>
      </c>
      <c r="D33" s="265">
        <v>0</v>
      </c>
      <c r="E33" s="265">
        <v>0</v>
      </c>
      <c r="F33" s="265">
        <v>0</v>
      </c>
      <c r="G33" s="265">
        <v>0</v>
      </c>
      <c r="H33" s="265">
        <v>9100000</v>
      </c>
      <c r="I33" s="265">
        <v>7920624.75</v>
      </c>
      <c r="J33" s="265">
        <v>7920624.75</v>
      </c>
      <c r="K33" s="265">
        <v>7920624.75</v>
      </c>
    </row>
    <row r="34" spans="1:11" ht="15">
      <c r="A34" s="263" t="s">
        <v>535</v>
      </c>
      <c r="B34" s="264"/>
      <c r="C34" s="265">
        <v>0</v>
      </c>
      <c r="D34" s="265">
        <v>0</v>
      </c>
      <c r="E34" s="265">
        <v>0</v>
      </c>
      <c r="F34" s="265">
        <v>0</v>
      </c>
      <c r="G34" s="265">
        <v>0</v>
      </c>
      <c r="H34" s="265">
        <v>3000000</v>
      </c>
      <c r="I34" s="265">
        <v>1569857.31</v>
      </c>
      <c r="J34" s="265">
        <v>1569857.31</v>
      </c>
      <c r="K34" s="265">
        <v>1569857.31</v>
      </c>
    </row>
    <row r="35" spans="1:11" ht="15">
      <c r="A35" s="272" t="s">
        <v>723</v>
      </c>
      <c r="B35" s="273"/>
      <c r="C35" s="270">
        <f>SUM(C31:C34)</f>
        <v>0</v>
      </c>
      <c r="D35" s="270">
        <f aca="true" t="shared" si="2" ref="D35:K35">SUM(D31:D34)</f>
        <v>0</v>
      </c>
      <c r="E35" s="270">
        <f t="shared" si="2"/>
        <v>0</v>
      </c>
      <c r="F35" s="270">
        <f t="shared" si="2"/>
        <v>0</v>
      </c>
      <c r="G35" s="270">
        <f t="shared" si="2"/>
        <v>0</v>
      </c>
      <c r="H35" s="270">
        <f t="shared" si="2"/>
        <v>51488177.8</v>
      </c>
      <c r="I35" s="270">
        <f t="shared" si="2"/>
        <v>41364951.99</v>
      </c>
      <c r="J35" s="270">
        <f t="shared" si="2"/>
        <v>26090425.23</v>
      </c>
      <c r="K35" s="270">
        <f t="shared" si="2"/>
        <v>26089685.23</v>
      </c>
    </row>
    <row r="37" spans="1:11" ht="15">
      <c r="A37" s="251" t="s">
        <v>707</v>
      </c>
      <c r="B37" s="252"/>
      <c r="C37" s="253" t="s">
        <v>708</v>
      </c>
      <c r="D37" s="254"/>
      <c r="E37" s="254"/>
      <c r="F37" s="254"/>
      <c r="G37" s="254"/>
      <c r="H37" s="253" t="s">
        <v>252</v>
      </c>
      <c r="I37" s="254"/>
      <c r="J37" s="254"/>
      <c r="K37" s="254"/>
    </row>
    <row r="38" spans="1:11" ht="15">
      <c r="A38" s="255" t="s">
        <v>709</v>
      </c>
      <c r="B38" s="256"/>
      <c r="C38" s="253" t="s">
        <v>3</v>
      </c>
      <c r="D38" s="253" t="s">
        <v>710</v>
      </c>
      <c r="E38" s="254"/>
      <c r="F38" s="254"/>
      <c r="G38" s="254"/>
      <c r="H38" s="253" t="s">
        <v>37</v>
      </c>
      <c r="I38" s="253" t="s">
        <v>710</v>
      </c>
      <c r="J38" s="254"/>
      <c r="K38" s="254"/>
    </row>
    <row r="39" spans="1:11" ht="15">
      <c r="A39" s="257" t="s">
        <v>711</v>
      </c>
      <c r="B39" s="258"/>
      <c r="C39" s="254"/>
      <c r="D39" s="259" t="s">
        <v>712</v>
      </c>
      <c r="E39" s="259" t="s">
        <v>713</v>
      </c>
      <c r="F39" s="259" t="s">
        <v>714</v>
      </c>
      <c r="G39" s="259" t="s">
        <v>188</v>
      </c>
      <c r="H39" s="254"/>
      <c r="I39" s="259" t="s">
        <v>715</v>
      </c>
      <c r="J39" s="259" t="s">
        <v>716</v>
      </c>
      <c r="K39" s="259" t="s">
        <v>717</v>
      </c>
    </row>
    <row r="40" spans="1:11" ht="15">
      <c r="A40" s="260" t="s">
        <v>726</v>
      </c>
      <c r="B40" s="264"/>
      <c r="C40" s="274"/>
      <c r="D40" s="274"/>
      <c r="E40" s="274"/>
      <c r="F40" s="274"/>
      <c r="G40" s="274"/>
      <c r="H40" s="274"/>
      <c r="I40" s="274"/>
      <c r="J40" s="274"/>
      <c r="K40" s="274"/>
    </row>
    <row r="41" spans="1:11" ht="15">
      <c r="A41" s="266" t="s">
        <v>721</v>
      </c>
      <c r="B41" s="264"/>
      <c r="C41" s="265">
        <v>0</v>
      </c>
      <c r="D41" s="265">
        <v>0</v>
      </c>
      <c r="E41" s="265">
        <v>0</v>
      </c>
      <c r="F41" s="265">
        <v>0</v>
      </c>
      <c r="G41" s="265">
        <v>0</v>
      </c>
      <c r="H41" s="265">
        <v>1400000</v>
      </c>
      <c r="I41" s="265">
        <v>69230.6</v>
      </c>
      <c r="J41" s="265">
        <v>69230.6</v>
      </c>
      <c r="K41" s="265">
        <v>69230.6</v>
      </c>
    </row>
    <row r="42" spans="1:11" ht="15">
      <c r="A42" s="272" t="s">
        <v>723</v>
      </c>
      <c r="B42" s="273"/>
      <c r="C42" s="270">
        <f>SUM(C41)</f>
        <v>0</v>
      </c>
      <c r="D42" s="270">
        <f aca="true" t="shared" si="3" ref="D42:K42">SUM(D41)</f>
        <v>0</v>
      </c>
      <c r="E42" s="270">
        <f t="shared" si="3"/>
        <v>0</v>
      </c>
      <c r="F42" s="270">
        <f t="shared" si="3"/>
        <v>0</v>
      </c>
      <c r="G42" s="270">
        <f t="shared" si="3"/>
        <v>0</v>
      </c>
      <c r="H42" s="270">
        <f t="shared" si="3"/>
        <v>1400000</v>
      </c>
      <c r="I42" s="270">
        <f t="shared" si="3"/>
        <v>69230.6</v>
      </c>
      <c r="J42" s="270">
        <f t="shared" si="3"/>
        <v>69230.6</v>
      </c>
      <c r="K42" s="270">
        <f t="shared" si="3"/>
        <v>69230.6</v>
      </c>
    </row>
    <row r="44" spans="1:11" ht="15">
      <c r="A44" s="251" t="s">
        <v>707</v>
      </c>
      <c r="B44" s="252"/>
      <c r="C44" s="253" t="s">
        <v>708</v>
      </c>
      <c r="D44" s="254"/>
      <c r="E44" s="254"/>
      <c r="F44" s="254"/>
      <c r="G44" s="254"/>
      <c r="H44" s="253" t="s">
        <v>252</v>
      </c>
      <c r="I44" s="254"/>
      <c r="J44" s="254"/>
      <c r="K44" s="254"/>
    </row>
    <row r="45" spans="1:11" ht="15">
      <c r="A45" s="255" t="s">
        <v>709</v>
      </c>
      <c r="B45" s="256"/>
      <c r="C45" s="253" t="s">
        <v>3</v>
      </c>
      <c r="D45" s="253" t="s">
        <v>710</v>
      </c>
      <c r="E45" s="254"/>
      <c r="F45" s="254"/>
      <c r="G45" s="254"/>
      <c r="H45" s="253" t="s">
        <v>37</v>
      </c>
      <c r="I45" s="253" t="s">
        <v>710</v>
      </c>
      <c r="J45" s="254"/>
      <c r="K45" s="254"/>
    </row>
    <row r="46" spans="1:11" ht="15">
      <c r="A46" s="257" t="s">
        <v>711</v>
      </c>
      <c r="B46" s="258"/>
      <c r="C46" s="254"/>
      <c r="D46" s="259" t="s">
        <v>712</v>
      </c>
      <c r="E46" s="259" t="s">
        <v>713</v>
      </c>
      <c r="F46" s="259" t="s">
        <v>714</v>
      </c>
      <c r="G46" s="259" t="s">
        <v>188</v>
      </c>
      <c r="H46" s="254"/>
      <c r="I46" s="259" t="s">
        <v>715</v>
      </c>
      <c r="J46" s="259" t="s">
        <v>716</v>
      </c>
      <c r="K46" s="259" t="s">
        <v>717</v>
      </c>
    </row>
    <row r="47" spans="1:11" ht="15">
      <c r="A47" s="260" t="s">
        <v>727</v>
      </c>
      <c r="B47" s="264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1" ht="15">
      <c r="A48" s="263" t="s">
        <v>369</v>
      </c>
      <c r="B48" s="264"/>
      <c r="C48" s="265">
        <v>0</v>
      </c>
      <c r="D48" s="265">
        <v>0</v>
      </c>
      <c r="E48" s="265">
        <v>0</v>
      </c>
      <c r="F48" s="265">
        <v>0</v>
      </c>
      <c r="G48" s="265">
        <v>0</v>
      </c>
      <c r="H48" s="265">
        <v>665000</v>
      </c>
      <c r="I48" s="265">
        <v>325900.88</v>
      </c>
      <c r="J48" s="265">
        <v>325900.88</v>
      </c>
      <c r="K48" s="265">
        <v>325900.88</v>
      </c>
    </row>
    <row r="49" spans="1:11" ht="15">
      <c r="A49" s="253" t="s">
        <v>723</v>
      </c>
      <c r="B49" s="275"/>
      <c r="C49" s="270">
        <f>SUM(C48)</f>
        <v>0</v>
      </c>
      <c r="D49" s="270">
        <f aca="true" t="shared" si="4" ref="D49:K49">SUM(D48)</f>
        <v>0</v>
      </c>
      <c r="E49" s="270">
        <f t="shared" si="4"/>
        <v>0</v>
      </c>
      <c r="F49" s="270">
        <f t="shared" si="4"/>
        <v>0</v>
      </c>
      <c r="G49" s="270">
        <f t="shared" si="4"/>
        <v>0</v>
      </c>
      <c r="H49" s="270">
        <f t="shared" si="4"/>
        <v>665000</v>
      </c>
      <c r="I49" s="270">
        <f t="shared" si="4"/>
        <v>325900.88</v>
      </c>
      <c r="J49" s="270">
        <f t="shared" si="4"/>
        <v>325900.88</v>
      </c>
      <c r="K49" s="270">
        <f t="shared" si="4"/>
        <v>325900.88</v>
      </c>
    </row>
    <row r="51" spans="1:11" ht="15">
      <c r="A51" s="251" t="s">
        <v>707</v>
      </c>
      <c r="B51" s="252"/>
      <c r="C51" s="253" t="s">
        <v>708</v>
      </c>
      <c r="D51" s="254"/>
      <c r="E51" s="254"/>
      <c r="F51" s="254"/>
      <c r="G51" s="254"/>
      <c r="H51" s="253" t="s">
        <v>252</v>
      </c>
      <c r="I51" s="254"/>
      <c r="J51" s="254"/>
      <c r="K51" s="254"/>
    </row>
    <row r="52" spans="1:11" ht="15">
      <c r="A52" s="255" t="s">
        <v>709</v>
      </c>
      <c r="B52" s="256"/>
      <c r="C52" s="253" t="s">
        <v>3</v>
      </c>
      <c r="D52" s="253" t="s">
        <v>710</v>
      </c>
      <c r="E52" s="254"/>
      <c r="F52" s="254"/>
      <c r="G52" s="254"/>
      <c r="H52" s="253" t="s">
        <v>37</v>
      </c>
      <c r="I52" s="253" t="s">
        <v>710</v>
      </c>
      <c r="J52" s="254"/>
      <c r="K52" s="254"/>
    </row>
    <row r="53" spans="1:11" ht="15">
      <c r="A53" s="257" t="s">
        <v>711</v>
      </c>
      <c r="B53" s="258"/>
      <c r="C53" s="254"/>
      <c r="D53" s="259" t="s">
        <v>712</v>
      </c>
      <c r="E53" s="259" t="s">
        <v>713</v>
      </c>
      <c r="F53" s="259" t="s">
        <v>714</v>
      </c>
      <c r="G53" s="259" t="s">
        <v>188</v>
      </c>
      <c r="H53" s="254"/>
      <c r="I53" s="259" t="s">
        <v>715</v>
      </c>
      <c r="J53" s="259" t="s">
        <v>716</v>
      </c>
      <c r="K53" s="259" t="s">
        <v>717</v>
      </c>
    </row>
    <row r="54" spans="1:11" ht="15">
      <c r="A54" s="260" t="s">
        <v>728</v>
      </c>
      <c r="B54" s="264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1:11" ht="15">
      <c r="A55" s="266" t="s">
        <v>721</v>
      </c>
      <c r="B55" s="264"/>
      <c r="C55" s="265">
        <v>0</v>
      </c>
      <c r="D55" s="265">
        <v>0</v>
      </c>
      <c r="E55" s="265">
        <v>0</v>
      </c>
      <c r="F55" s="265">
        <v>0</v>
      </c>
      <c r="G55" s="265">
        <v>0</v>
      </c>
      <c r="H55" s="265">
        <v>63000</v>
      </c>
      <c r="I55" s="265">
        <v>53004.26</v>
      </c>
      <c r="J55" s="265">
        <v>53004.26</v>
      </c>
      <c r="K55" s="265">
        <v>53004.26</v>
      </c>
    </row>
    <row r="56" spans="1:11" ht="15">
      <c r="A56" s="253" t="s">
        <v>723</v>
      </c>
      <c r="B56" s="275"/>
      <c r="C56" s="270">
        <f>SUM(C55)</f>
        <v>0</v>
      </c>
      <c r="D56" s="270">
        <f aca="true" t="shared" si="5" ref="D56:K56">SUM(D55)</f>
        <v>0</v>
      </c>
      <c r="E56" s="270">
        <f t="shared" si="5"/>
        <v>0</v>
      </c>
      <c r="F56" s="270">
        <f t="shared" si="5"/>
        <v>0</v>
      </c>
      <c r="G56" s="270">
        <f t="shared" si="5"/>
        <v>0</v>
      </c>
      <c r="H56" s="270">
        <f t="shared" si="5"/>
        <v>63000</v>
      </c>
      <c r="I56" s="270">
        <f t="shared" si="5"/>
        <v>53004.26</v>
      </c>
      <c r="J56" s="270">
        <f t="shared" si="5"/>
        <v>53004.26</v>
      </c>
      <c r="K56" s="270">
        <f t="shared" si="5"/>
        <v>53004.26</v>
      </c>
    </row>
    <row r="58" spans="1:11" ht="15">
      <c r="A58" s="253" t="s">
        <v>729</v>
      </c>
      <c r="B58" s="275"/>
      <c r="C58" s="276">
        <f>SUM(C18,C25,C35,C42,C49,C56)</f>
        <v>3000000</v>
      </c>
      <c r="D58" s="276">
        <f aca="true" t="shared" si="6" ref="D58:K58">SUM(D18,D25,D35,D42,D49,D56)</f>
        <v>10408464.71</v>
      </c>
      <c r="E58" s="276">
        <f t="shared" si="6"/>
        <v>0</v>
      </c>
      <c r="F58" s="276">
        <f t="shared" si="6"/>
        <v>0</v>
      </c>
      <c r="G58" s="276">
        <f t="shared" si="6"/>
        <v>10408464.71</v>
      </c>
      <c r="H58" s="276">
        <f t="shared" si="6"/>
        <v>159895408.85</v>
      </c>
      <c r="I58" s="276">
        <f t="shared" si="6"/>
        <v>102008908.35000001</v>
      </c>
      <c r="J58" s="276">
        <f t="shared" si="6"/>
        <v>74019936.99000001</v>
      </c>
      <c r="K58" s="276">
        <f t="shared" si="6"/>
        <v>72988696.10000001</v>
      </c>
    </row>
    <row r="61" spans="2:4" s="2" customFormat="1" ht="12.75">
      <c r="B61" s="11"/>
      <c r="C61" s="146"/>
      <c r="D61" s="146"/>
    </row>
    <row r="62" spans="1:4" s="2" customFormat="1" ht="12.75">
      <c r="A62" s="45" t="s">
        <v>61</v>
      </c>
      <c r="C62" s="277" t="s">
        <v>63</v>
      </c>
      <c r="D62" s="277"/>
    </row>
    <row r="63" spans="1:4" s="2" customFormat="1" ht="12.75">
      <c r="A63" s="46" t="s">
        <v>62</v>
      </c>
      <c r="C63" s="277" t="s">
        <v>64</v>
      </c>
      <c r="D63" s="277"/>
    </row>
  </sheetData>
  <sheetProtection/>
  <mergeCells count="47">
    <mergeCell ref="A56:B56"/>
    <mergeCell ref="A58:B58"/>
    <mergeCell ref="C61:D61"/>
    <mergeCell ref="C62:D62"/>
    <mergeCell ref="C63:D63"/>
    <mergeCell ref="A49:B49"/>
    <mergeCell ref="C51:G51"/>
    <mergeCell ref="H51:K51"/>
    <mergeCell ref="C52:C53"/>
    <mergeCell ref="D52:G52"/>
    <mergeCell ref="H52:H53"/>
    <mergeCell ref="I52:K52"/>
    <mergeCell ref="A42:B42"/>
    <mergeCell ref="C44:G44"/>
    <mergeCell ref="H44:K44"/>
    <mergeCell ref="C45:C46"/>
    <mergeCell ref="D45:G45"/>
    <mergeCell ref="H45:H46"/>
    <mergeCell ref="I45:K45"/>
    <mergeCell ref="A35:B35"/>
    <mergeCell ref="C37:G37"/>
    <mergeCell ref="H37:K37"/>
    <mergeCell ref="C38:C39"/>
    <mergeCell ref="D38:G38"/>
    <mergeCell ref="H38:H39"/>
    <mergeCell ref="I38:K38"/>
    <mergeCell ref="A25:B25"/>
    <mergeCell ref="C27:G27"/>
    <mergeCell ref="H27:K27"/>
    <mergeCell ref="C28:C29"/>
    <mergeCell ref="D28:G28"/>
    <mergeCell ref="H28:H29"/>
    <mergeCell ref="I28:K28"/>
    <mergeCell ref="A18:B18"/>
    <mergeCell ref="C20:G20"/>
    <mergeCell ref="H20:K20"/>
    <mergeCell ref="C21:C22"/>
    <mergeCell ref="D21:G21"/>
    <mergeCell ref="H21:H22"/>
    <mergeCell ref="I21:K21"/>
    <mergeCell ref="A1:E3"/>
    <mergeCell ref="C7:G7"/>
    <mergeCell ref="H7:K7"/>
    <mergeCell ref="C8:C9"/>
    <mergeCell ref="D8:G8"/>
    <mergeCell ref="H8:H9"/>
    <mergeCell ref="I8:K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30.8515625" style="280" customWidth="1"/>
    <col min="2" max="2" width="16.421875" style="280" customWidth="1"/>
    <col min="3" max="4" width="11.00390625" style="280" customWidth="1"/>
    <col min="5" max="5" width="15.421875" style="280" customWidth="1"/>
    <col min="6" max="6" width="13.8515625" style="280" customWidth="1"/>
    <col min="7" max="7" width="12.57421875" style="280" customWidth="1"/>
    <col min="8" max="8" width="11.00390625" style="280" customWidth="1"/>
    <col min="9" max="9" width="11.140625" style="280" customWidth="1"/>
    <col min="10" max="16384" width="9.140625" style="280" customWidth="1"/>
  </cols>
  <sheetData>
    <row r="1" spans="1:5" s="2" customFormat="1" ht="12.75">
      <c r="A1" s="236" t="s">
        <v>730</v>
      </c>
      <c r="B1" s="236"/>
      <c r="C1" s="236"/>
      <c r="D1" s="236"/>
      <c r="E1" s="236"/>
    </row>
    <row r="2" spans="1:5" s="2" customFormat="1" ht="12.75">
      <c r="A2" s="236"/>
      <c r="B2" s="236"/>
      <c r="C2" s="236"/>
      <c r="D2" s="236"/>
      <c r="E2" s="236"/>
    </row>
    <row r="3" spans="1:5" s="2" customFormat="1" ht="12.75">
      <c r="A3" s="236"/>
      <c r="B3" s="236"/>
      <c r="C3" s="236"/>
      <c r="D3" s="236"/>
      <c r="E3" s="236"/>
    </row>
    <row r="4" s="2" customFormat="1" ht="12.75"/>
    <row r="5" s="2" customFormat="1" ht="12.75"/>
    <row r="6" spans="1:9" s="2" customFormat="1" ht="12.75">
      <c r="A6" s="278" t="s">
        <v>731</v>
      </c>
      <c r="B6" s="278"/>
      <c r="C6" s="278"/>
      <c r="D6" s="278"/>
      <c r="E6" s="278"/>
      <c r="F6" s="278"/>
      <c r="G6" s="278"/>
      <c r="H6" s="278"/>
      <c r="I6" s="278"/>
    </row>
    <row r="7" spans="1:9" s="250" customFormat="1" ht="15">
      <c r="A7" s="278"/>
      <c r="B7" s="278"/>
      <c r="C7" s="278"/>
      <c r="D7" s="278"/>
      <c r="E7" s="278"/>
      <c r="F7" s="278"/>
      <c r="G7" s="278"/>
      <c r="H7" s="278"/>
      <c r="I7" s="278"/>
    </row>
    <row r="9" ht="12.75">
      <c r="A9" s="279" t="s">
        <v>732</v>
      </c>
    </row>
    <row r="10" ht="12.75">
      <c r="I10" s="237" t="s">
        <v>733</v>
      </c>
    </row>
    <row r="11" spans="1:9" ht="12.75">
      <c r="A11" s="281" t="s">
        <v>734</v>
      </c>
      <c r="B11" s="282" t="s">
        <v>735</v>
      </c>
      <c r="C11" s="283" t="s">
        <v>736</v>
      </c>
      <c r="D11" s="283"/>
      <c r="E11" s="283" t="s">
        <v>737</v>
      </c>
      <c r="F11" s="283"/>
      <c r="G11" s="283"/>
      <c r="H11" s="283"/>
      <c r="I11" s="283" t="s">
        <v>738</v>
      </c>
    </row>
    <row r="12" spans="1:9" ht="12.75">
      <c r="A12" s="284" t="s">
        <v>739</v>
      </c>
      <c r="B12" s="285"/>
      <c r="C12" s="286" t="s">
        <v>740</v>
      </c>
      <c r="D12" s="286" t="s">
        <v>741</v>
      </c>
      <c r="E12" s="286" t="s">
        <v>742</v>
      </c>
      <c r="F12" s="286" t="s">
        <v>743</v>
      </c>
      <c r="G12" s="286" t="s">
        <v>744</v>
      </c>
      <c r="H12" s="286" t="s">
        <v>745</v>
      </c>
      <c r="I12" s="283"/>
    </row>
    <row r="14" spans="1:9" ht="12.75">
      <c r="A14" s="287" t="s">
        <v>585</v>
      </c>
      <c r="B14" s="288"/>
      <c r="C14" s="288"/>
      <c r="D14" s="288"/>
      <c r="E14" s="288"/>
      <c r="F14" s="288"/>
      <c r="G14" s="288"/>
      <c r="H14" s="288"/>
      <c r="I14" s="289"/>
    </row>
    <row r="15" spans="1:9" ht="12.75">
      <c r="A15" s="286" t="s">
        <v>746</v>
      </c>
      <c r="B15" s="290"/>
      <c r="C15" s="290"/>
      <c r="D15" s="290"/>
      <c r="E15" s="290"/>
      <c r="F15" s="290"/>
      <c r="G15" s="290"/>
      <c r="H15" s="290"/>
      <c r="I15" s="290"/>
    </row>
    <row r="16" spans="1:9" ht="12.75">
      <c r="A16" s="291" t="s">
        <v>747</v>
      </c>
      <c r="B16" s="292">
        <v>0</v>
      </c>
      <c r="C16" s="292">
        <v>139000</v>
      </c>
      <c r="D16" s="292">
        <v>435927.58</v>
      </c>
      <c r="E16" s="292">
        <v>0</v>
      </c>
      <c r="F16" s="292">
        <v>433813.99</v>
      </c>
      <c r="G16" s="292">
        <v>433813.99</v>
      </c>
      <c r="H16" s="292">
        <v>433813.99</v>
      </c>
      <c r="I16" s="292">
        <v>2113.59</v>
      </c>
    </row>
    <row r="17" spans="1:9" ht="12.75">
      <c r="A17" s="286" t="s">
        <v>748</v>
      </c>
      <c r="B17" s="293">
        <f>SUM(B16)</f>
        <v>0</v>
      </c>
      <c r="C17" s="293">
        <f aca="true" t="shared" si="0" ref="C17:I17">SUM(C16)</f>
        <v>139000</v>
      </c>
      <c r="D17" s="293">
        <f t="shared" si="0"/>
        <v>435927.58</v>
      </c>
      <c r="E17" s="293">
        <f t="shared" si="0"/>
        <v>0</v>
      </c>
      <c r="F17" s="293">
        <f t="shared" si="0"/>
        <v>433813.99</v>
      </c>
      <c r="G17" s="293">
        <f t="shared" si="0"/>
        <v>433813.99</v>
      </c>
      <c r="H17" s="293">
        <f t="shared" si="0"/>
        <v>433813.99</v>
      </c>
      <c r="I17" s="293">
        <f t="shared" si="0"/>
        <v>2113.59</v>
      </c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5"/>
    </row>
    <row r="20" spans="1:9" ht="12.75">
      <c r="A20" s="286" t="s">
        <v>749</v>
      </c>
      <c r="B20" s="293">
        <f>SUM(B17)</f>
        <v>0</v>
      </c>
      <c r="C20" s="293">
        <f aca="true" t="shared" si="1" ref="C20:I20">SUM(C17)</f>
        <v>139000</v>
      </c>
      <c r="D20" s="293">
        <f t="shared" si="1"/>
        <v>435927.58</v>
      </c>
      <c r="E20" s="293">
        <f t="shared" si="1"/>
        <v>0</v>
      </c>
      <c r="F20" s="293">
        <f t="shared" si="1"/>
        <v>433813.99</v>
      </c>
      <c r="G20" s="293">
        <f t="shared" si="1"/>
        <v>433813.99</v>
      </c>
      <c r="H20" s="293">
        <f t="shared" si="1"/>
        <v>433813.99</v>
      </c>
      <c r="I20" s="293">
        <f t="shared" si="1"/>
        <v>2113.59</v>
      </c>
    </row>
    <row r="23" ht="12.75">
      <c r="A23" s="279" t="s">
        <v>299</v>
      </c>
    </row>
    <row r="26" spans="2:5" s="2" customFormat="1" ht="12.75">
      <c r="B26" s="11"/>
      <c r="C26" s="296"/>
      <c r="D26" s="297"/>
      <c r="E26" s="65"/>
    </row>
    <row r="27" spans="1:5" s="2" customFormat="1" ht="12.75">
      <c r="A27" s="45" t="s">
        <v>61</v>
      </c>
      <c r="D27" s="277" t="s">
        <v>63</v>
      </c>
      <c r="E27" s="277"/>
    </row>
    <row r="28" spans="1:5" s="2" customFormat="1" ht="12.75">
      <c r="A28" s="46" t="s">
        <v>62</v>
      </c>
      <c r="D28" s="277" t="s">
        <v>64</v>
      </c>
      <c r="E28" s="277"/>
    </row>
  </sheetData>
  <sheetProtection/>
  <mergeCells count="8">
    <mergeCell ref="D27:E27"/>
    <mergeCell ref="D28:E28"/>
    <mergeCell ref="A1:E3"/>
    <mergeCell ref="A6:I7"/>
    <mergeCell ref="B11:B12"/>
    <mergeCell ref="C11:D11"/>
    <mergeCell ref="E11:H11"/>
    <mergeCell ref="I11:I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:B3"/>
    </sheetView>
  </sheetViews>
  <sheetFormatPr defaultColWidth="9.140625" defaultRowHeight="12.75"/>
  <cols>
    <col min="1" max="1" width="80.7109375" style="2" customWidth="1"/>
    <col min="2" max="2" width="26.7109375" style="2" customWidth="1"/>
    <col min="3" max="3" width="26.7109375" style="2" bestFit="1" customWidth="1"/>
    <col min="4" max="16384" width="9.140625" style="2" customWidth="1"/>
  </cols>
  <sheetData>
    <row r="1" spans="1:2" ht="12.75" customHeight="1">
      <c r="A1" s="236" t="s">
        <v>687</v>
      </c>
      <c r="B1" s="236"/>
    </row>
    <row r="2" spans="1:2" ht="12.75" customHeight="1">
      <c r="A2" s="236"/>
      <c r="B2" s="236"/>
    </row>
    <row r="3" spans="1:2" ht="12.75" customHeight="1">
      <c r="A3" s="236"/>
      <c r="B3" s="236"/>
    </row>
    <row r="4" ht="12.75"/>
    <row r="5" spans="1:3" ht="12.75">
      <c r="A5" s="49" t="s">
        <v>750</v>
      </c>
      <c r="B5" s="50"/>
      <c r="C5" s="50"/>
    </row>
    <row r="6" ht="12.75">
      <c r="C6" s="237"/>
    </row>
    <row r="7" spans="1:3" ht="25.5" customHeight="1">
      <c r="A7" s="298" t="s">
        <v>751</v>
      </c>
      <c r="B7" s="238" t="s">
        <v>752</v>
      </c>
      <c r="C7" s="238" t="s">
        <v>753</v>
      </c>
    </row>
    <row r="8" spans="1:3" ht="12.75">
      <c r="A8" s="299" t="s">
        <v>754</v>
      </c>
      <c r="B8" s="242">
        <v>331718522.17</v>
      </c>
      <c r="C8" s="242">
        <v>1335914.96</v>
      </c>
    </row>
    <row r="9" spans="1:3" ht="12.75">
      <c r="A9" s="300" t="s">
        <v>755</v>
      </c>
      <c r="B9" s="242">
        <v>11533562.31</v>
      </c>
      <c r="C9" s="242">
        <v>27512.64</v>
      </c>
    </row>
    <row r="10" spans="1:3" ht="12.75">
      <c r="A10" s="300" t="s">
        <v>756</v>
      </c>
      <c r="B10" s="242">
        <v>33263082.22</v>
      </c>
      <c r="C10" s="242">
        <v>115295.15</v>
      </c>
    </row>
    <row r="11" spans="1:3" ht="12.75">
      <c r="A11" s="300" t="s">
        <v>757</v>
      </c>
      <c r="B11" s="242">
        <v>0</v>
      </c>
      <c r="C11" s="242"/>
    </row>
    <row r="12" spans="1:3" ht="25.5" customHeight="1">
      <c r="A12" s="301" t="s">
        <v>758</v>
      </c>
      <c r="B12" s="302">
        <f>SUM(B8-B9-B10-B11)</f>
        <v>286921877.64</v>
      </c>
      <c r="C12" s="302">
        <f>SUM(C8-C9-C10-C11)</f>
        <v>1193107.1700000002</v>
      </c>
    </row>
    <row r="13" spans="1:3" ht="12.75">
      <c r="A13" s="300" t="s">
        <v>759</v>
      </c>
      <c r="B13" s="242">
        <v>56848206.26</v>
      </c>
      <c r="C13" s="242">
        <v>2139166.7</v>
      </c>
    </row>
    <row r="14" spans="1:3" ht="12.75">
      <c r="A14" s="300" t="s">
        <v>760</v>
      </c>
      <c r="B14" s="242">
        <v>165389937.96</v>
      </c>
      <c r="C14" s="242">
        <v>2584806.3</v>
      </c>
    </row>
    <row r="15" spans="1:3" ht="12.75">
      <c r="A15" s="300" t="s">
        <v>761</v>
      </c>
      <c r="B15" s="242">
        <v>6218912.48</v>
      </c>
      <c r="C15" s="242">
        <v>0</v>
      </c>
    </row>
    <row r="16" spans="1:3" ht="25.5" customHeight="1">
      <c r="A16" s="301" t="s">
        <v>762</v>
      </c>
      <c r="B16" s="302">
        <f>SUM(B12+B13-B14-B15)</f>
        <v>172161233.45999998</v>
      </c>
      <c r="C16" s="302">
        <f>SUM(C12+C13-C14-C15)</f>
        <v>747467.5700000003</v>
      </c>
    </row>
    <row r="17" spans="1:3" ht="12.75">
      <c r="A17" s="299"/>
      <c r="B17" s="242"/>
      <c r="C17" s="242"/>
    </row>
    <row r="18" spans="1:3" ht="25.5" customHeight="1">
      <c r="A18" s="298" t="s">
        <v>763</v>
      </c>
      <c r="B18" s="238" t="s">
        <v>752</v>
      </c>
      <c r="C18" s="238" t="s">
        <v>753</v>
      </c>
    </row>
    <row r="19" spans="1:3" ht="12.75">
      <c r="A19" s="300" t="s">
        <v>764</v>
      </c>
      <c r="B19" s="242">
        <v>357563742.65</v>
      </c>
      <c r="C19" s="242">
        <v>856025.81</v>
      </c>
    </row>
    <row r="20" spans="1:3" ht="12.75">
      <c r="A20" s="300" t="s">
        <v>765</v>
      </c>
      <c r="B20" s="242">
        <v>26468059.55</v>
      </c>
      <c r="C20" s="242">
        <v>142746.26</v>
      </c>
    </row>
    <row r="21" spans="1:3" ht="12.75">
      <c r="A21" s="300" t="s">
        <v>766</v>
      </c>
      <c r="B21" s="242">
        <v>29189290.14</v>
      </c>
      <c r="C21" s="242">
        <v>84210.08</v>
      </c>
    </row>
    <row r="22" spans="1:3" ht="25.5" customHeight="1">
      <c r="A22" s="301" t="s">
        <v>767</v>
      </c>
      <c r="B22" s="302">
        <f>SUM(B19-B20-B21)</f>
        <v>301906392.96</v>
      </c>
      <c r="C22" s="302">
        <f>SUM(C19-C20-C21)</f>
        <v>629069.4700000001</v>
      </c>
    </row>
    <row r="23" spans="1:3" ht="12.75">
      <c r="A23" s="299"/>
      <c r="B23" s="242"/>
      <c r="C23" s="242"/>
    </row>
    <row r="24" spans="1:3" ht="25.5" customHeight="1">
      <c r="A24" s="298" t="s">
        <v>768</v>
      </c>
      <c r="B24" s="238" t="s">
        <v>752</v>
      </c>
      <c r="C24" s="238" t="s">
        <v>753</v>
      </c>
    </row>
    <row r="25" spans="1:3" ht="12.75">
      <c r="A25" s="300" t="s">
        <v>769</v>
      </c>
      <c r="B25" s="242">
        <v>304246676.2</v>
      </c>
      <c r="C25" s="242">
        <v>546351.56</v>
      </c>
    </row>
    <row r="26" spans="1:3" ht="12.75">
      <c r="A26" s="300" t="s">
        <v>770</v>
      </c>
      <c r="B26" s="242">
        <v>62167898.85</v>
      </c>
      <c r="C26" s="242">
        <v>546351.56</v>
      </c>
    </row>
    <row r="27" spans="1:3" ht="25.5" customHeight="1">
      <c r="A27" s="301" t="s">
        <v>771</v>
      </c>
      <c r="B27" s="302">
        <f>SUM(B25-B26)</f>
        <v>242078777.35</v>
      </c>
      <c r="C27" s="302">
        <f>SUM(C25-C26)</f>
        <v>0</v>
      </c>
    </row>
    <row r="28" spans="1:3" ht="12.75">
      <c r="A28" s="299"/>
      <c r="B28" s="242"/>
      <c r="C28" s="242"/>
    </row>
    <row r="29" spans="1:3" ht="25.5" customHeight="1">
      <c r="A29" s="303" t="s">
        <v>772</v>
      </c>
      <c r="B29" s="302">
        <f>SUM(B27/B22-1)*100</f>
        <v>-19.81661104404856</v>
      </c>
      <c r="C29" s="302">
        <f>SUM(C27/C22-1)*100</f>
        <v>-100</v>
      </c>
    </row>
    <row r="30" spans="1:3" ht="12.75">
      <c r="A30" s="243"/>
      <c r="B30" s="244"/>
      <c r="C30" s="244"/>
    </row>
    <row r="31" spans="1:3" ht="12.75">
      <c r="A31" s="304" t="s">
        <v>773</v>
      </c>
      <c r="B31" s="244"/>
      <c r="C31" s="244"/>
    </row>
    <row r="32" spans="1:3" ht="12.75">
      <c r="A32" s="304" t="s">
        <v>774</v>
      </c>
      <c r="B32" s="244"/>
      <c r="C32" s="244"/>
    </row>
    <row r="33" spans="1:3" ht="12.75">
      <c r="A33" s="243"/>
      <c r="B33" s="244"/>
      <c r="C33" s="244"/>
    </row>
    <row r="34" spans="1:2" ht="12.75">
      <c r="A34" s="243"/>
      <c r="B34" s="244"/>
    </row>
    <row r="35" spans="1:3" ht="12.75">
      <c r="A35" s="11"/>
      <c r="B35" s="11"/>
      <c r="C35" s="65"/>
    </row>
    <row r="36" spans="1:3" ht="12.75">
      <c r="A36" s="305" t="s">
        <v>61</v>
      </c>
      <c r="C36" s="245" t="s">
        <v>63</v>
      </c>
    </row>
    <row r="37" spans="1:3" ht="12.75">
      <c r="A37" s="46" t="s">
        <v>62</v>
      </c>
      <c r="C37" s="245" t="s">
        <v>64</v>
      </c>
    </row>
    <row r="38" ht="12.75">
      <c r="B38" s="11"/>
    </row>
  </sheetData>
  <sheetProtection/>
  <mergeCells count="2">
    <mergeCell ref="A1:B3"/>
    <mergeCell ref="A5:C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J72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2" customWidth="1"/>
    <col min="2" max="2" width="6.8515625" style="2" customWidth="1"/>
    <col min="3" max="3" width="32.140625" style="2" customWidth="1"/>
    <col min="4" max="4" width="14.00390625" style="2" bestFit="1" customWidth="1"/>
    <col min="5" max="5" width="17.00390625" style="2" customWidth="1"/>
    <col min="6" max="6" width="15.00390625" style="2" bestFit="1" customWidth="1"/>
    <col min="7" max="9" width="14.00390625" style="2" bestFit="1" customWidth="1"/>
    <col min="10" max="10" width="13.57421875" style="2" bestFit="1" customWidth="1"/>
    <col min="11" max="16384" width="9.140625" style="2" customWidth="1"/>
  </cols>
  <sheetData>
    <row r="1" spans="1:6" ht="12.75" customHeight="1">
      <c r="A1" s="53" t="s">
        <v>0</v>
      </c>
      <c r="B1" s="53"/>
      <c r="C1" s="53"/>
      <c r="D1" s="53"/>
      <c r="E1" s="53"/>
      <c r="F1" s="53"/>
    </row>
    <row r="2" spans="1:6" ht="12.75" customHeight="1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ht="12.75"/>
    <row r="5" spans="1:10" ht="12.75">
      <c r="A5" s="49" t="s">
        <v>65</v>
      </c>
      <c r="B5" s="50"/>
      <c r="C5" s="50"/>
      <c r="D5" s="50"/>
      <c r="E5" s="50"/>
      <c r="F5" s="50"/>
      <c r="G5" s="50"/>
      <c r="H5" s="50"/>
      <c r="I5" s="50"/>
      <c r="J5" s="50"/>
    </row>
    <row r="7" spans="1:10" ht="21">
      <c r="A7" s="38" t="s">
        <v>66</v>
      </c>
      <c r="B7" s="38" t="s">
        <v>67</v>
      </c>
      <c r="C7" s="38" t="s">
        <v>68</v>
      </c>
      <c r="D7" s="38" t="s">
        <v>69</v>
      </c>
      <c r="E7" s="6" t="s">
        <v>70</v>
      </c>
      <c r="F7" s="6" t="s">
        <v>37</v>
      </c>
      <c r="G7" s="6" t="s">
        <v>71</v>
      </c>
      <c r="H7" s="6" t="s">
        <v>72</v>
      </c>
      <c r="I7" s="6" t="s">
        <v>73</v>
      </c>
      <c r="J7" s="6" t="s">
        <v>74</v>
      </c>
    </row>
    <row r="8" spans="1:10" ht="12.75">
      <c r="A8" s="54" t="s">
        <v>75</v>
      </c>
      <c r="B8" s="55"/>
      <c r="C8" s="56" t="s">
        <v>76</v>
      </c>
      <c r="D8" s="57">
        <v>11099000</v>
      </c>
      <c r="E8" s="57">
        <v>548595.25</v>
      </c>
      <c r="F8" s="57">
        <v>11647595.25</v>
      </c>
      <c r="G8" s="57">
        <v>11471361.25</v>
      </c>
      <c r="H8" s="57">
        <v>176234</v>
      </c>
      <c r="I8" s="57">
        <v>10990964.57</v>
      </c>
      <c r="J8" s="57">
        <v>480396.68</v>
      </c>
    </row>
    <row r="9" spans="1:10" ht="12.75">
      <c r="A9" s="54" t="s">
        <v>75</v>
      </c>
      <c r="B9" s="54" t="s">
        <v>77</v>
      </c>
      <c r="C9" s="56" t="s">
        <v>78</v>
      </c>
      <c r="D9" s="57">
        <v>11099000</v>
      </c>
      <c r="E9" s="57">
        <v>548595.25</v>
      </c>
      <c r="F9" s="57">
        <v>11647595.25</v>
      </c>
      <c r="G9" s="57">
        <v>11471361.25</v>
      </c>
      <c r="H9" s="57">
        <v>176234</v>
      </c>
      <c r="I9" s="57">
        <v>10990964.57</v>
      </c>
      <c r="J9" s="57">
        <v>480396.68</v>
      </c>
    </row>
    <row r="10" spans="1:10" ht="12.75">
      <c r="A10" s="54" t="s">
        <v>79</v>
      </c>
      <c r="B10" s="55"/>
      <c r="C10" s="56" t="s">
        <v>80</v>
      </c>
      <c r="D10" s="57">
        <v>102943000</v>
      </c>
      <c r="E10" s="57">
        <v>13076000</v>
      </c>
      <c r="F10" s="57">
        <v>116019000</v>
      </c>
      <c r="G10" s="57">
        <v>100759103.11</v>
      </c>
      <c r="H10" s="57">
        <v>15259896.89</v>
      </c>
      <c r="I10" s="57">
        <v>97943615.33</v>
      </c>
      <c r="J10" s="57">
        <v>2815487.78</v>
      </c>
    </row>
    <row r="11" spans="1:10" ht="12.75">
      <c r="A11" s="54" t="s">
        <v>79</v>
      </c>
      <c r="B11" s="54" t="s">
        <v>81</v>
      </c>
      <c r="C11" s="56" t="s">
        <v>82</v>
      </c>
      <c r="D11" s="57">
        <v>75359000</v>
      </c>
      <c r="E11" s="57">
        <v>10601000</v>
      </c>
      <c r="F11" s="57">
        <v>85960000</v>
      </c>
      <c r="G11" s="57">
        <v>75612299.44</v>
      </c>
      <c r="H11" s="57">
        <v>10347700.56</v>
      </c>
      <c r="I11" s="57">
        <v>73499883.94</v>
      </c>
      <c r="J11" s="57">
        <v>2112415.5</v>
      </c>
    </row>
    <row r="12" spans="1:10" ht="12.75">
      <c r="A12" s="54" t="s">
        <v>79</v>
      </c>
      <c r="B12" s="54" t="s">
        <v>83</v>
      </c>
      <c r="C12" s="56" t="s">
        <v>84</v>
      </c>
      <c r="D12" s="57">
        <v>11323000</v>
      </c>
      <c r="E12" s="57">
        <v>1354000</v>
      </c>
      <c r="F12" s="57">
        <v>12677000</v>
      </c>
      <c r="G12" s="57">
        <v>10773268.04</v>
      </c>
      <c r="H12" s="57">
        <v>1903731.96</v>
      </c>
      <c r="I12" s="57">
        <v>10275900.75</v>
      </c>
      <c r="J12" s="57">
        <v>497367.29</v>
      </c>
    </row>
    <row r="13" spans="1:10" ht="12.75">
      <c r="A13" s="54" t="s">
        <v>79</v>
      </c>
      <c r="B13" s="54" t="s">
        <v>85</v>
      </c>
      <c r="C13" s="56" t="s">
        <v>86</v>
      </c>
      <c r="D13" s="57">
        <v>443000</v>
      </c>
      <c r="E13" s="57">
        <v>115000</v>
      </c>
      <c r="F13" s="57">
        <v>558000</v>
      </c>
      <c r="G13" s="57">
        <v>492896.04</v>
      </c>
      <c r="H13" s="57">
        <v>65103.96</v>
      </c>
      <c r="I13" s="57">
        <v>492896.04</v>
      </c>
      <c r="J13" s="57">
        <v>0</v>
      </c>
    </row>
    <row r="14" spans="1:10" ht="12.75">
      <c r="A14" s="54" t="s">
        <v>79</v>
      </c>
      <c r="B14" s="54" t="s">
        <v>87</v>
      </c>
      <c r="C14" s="56" t="s">
        <v>88</v>
      </c>
      <c r="D14" s="57">
        <v>5565000</v>
      </c>
      <c r="E14" s="57">
        <v>320000</v>
      </c>
      <c r="F14" s="57">
        <v>5885000</v>
      </c>
      <c r="G14" s="57">
        <v>5425010.37</v>
      </c>
      <c r="H14" s="57">
        <v>459989.63</v>
      </c>
      <c r="I14" s="57">
        <v>5326278.65</v>
      </c>
      <c r="J14" s="57">
        <v>98731.72</v>
      </c>
    </row>
    <row r="15" spans="1:10" ht="12.75">
      <c r="A15" s="54" t="s">
        <v>79</v>
      </c>
      <c r="B15" s="54" t="s">
        <v>89</v>
      </c>
      <c r="C15" s="56" t="s">
        <v>90</v>
      </c>
      <c r="D15" s="57">
        <v>10253000</v>
      </c>
      <c r="E15" s="57">
        <v>686000</v>
      </c>
      <c r="F15" s="57">
        <v>10939000</v>
      </c>
      <c r="G15" s="57">
        <v>8455629.22</v>
      </c>
      <c r="H15" s="57">
        <v>2483370.78</v>
      </c>
      <c r="I15" s="57">
        <v>8348655.95</v>
      </c>
      <c r="J15" s="57">
        <v>106973.27</v>
      </c>
    </row>
    <row r="16" spans="1:10" ht="12.75">
      <c r="A16" s="54" t="s">
        <v>91</v>
      </c>
      <c r="B16" s="55"/>
      <c r="C16" s="56" t="s">
        <v>92</v>
      </c>
      <c r="D16" s="57">
        <v>28174000</v>
      </c>
      <c r="E16" s="57">
        <v>2688200</v>
      </c>
      <c r="F16" s="57">
        <v>30862200</v>
      </c>
      <c r="G16" s="57">
        <v>30593739.5</v>
      </c>
      <c r="H16" s="57">
        <v>268460.5</v>
      </c>
      <c r="I16" s="57">
        <v>29905290.7</v>
      </c>
      <c r="J16" s="57">
        <v>688448.8</v>
      </c>
    </row>
    <row r="17" spans="1:10" ht="12.75">
      <c r="A17" s="54" t="s">
        <v>91</v>
      </c>
      <c r="B17" s="54" t="s">
        <v>93</v>
      </c>
      <c r="C17" s="56" t="s">
        <v>94</v>
      </c>
      <c r="D17" s="57">
        <v>28174000</v>
      </c>
      <c r="E17" s="57">
        <v>2688200</v>
      </c>
      <c r="F17" s="57">
        <v>30862200</v>
      </c>
      <c r="G17" s="57">
        <v>30593739.5</v>
      </c>
      <c r="H17" s="57">
        <v>268460.5</v>
      </c>
      <c r="I17" s="57">
        <v>29905290.7</v>
      </c>
      <c r="J17" s="57">
        <v>688448.8</v>
      </c>
    </row>
    <row r="18" spans="1:10" ht="12.75">
      <c r="A18" s="54" t="s">
        <v>95</v>
      </c>
      <c r="B18" s="55"/>
      <c r="C18" s="56" t="s">
        <v>96</v>
      </c>
      <c r="D18" s="57">
        <v>18031000</v>
      </c>
      <c r="E18" s="57">
        <v>7160936.16</v>
      </c>
      <c r="F18" s="57">
        <v>25191936.16</v>
      </c>
      <c r="G18" s="57">
        <v>21028773.55</v>
      </c>
      <c r="H18" s="57">
        <v>4163162.61</v>
      </c>
      <c r="I18" s="57">
        <v>18576152.62</v>
      </c>
      <c r="J18" s="57">
        <v>2452620.93</v>
      </c>
    </row>
    <row r="19" spans="1:10" ht="12.75">
      <c r="A19" s="54" t="s">
        <v>95</v>
      </c>
      <c r="B19" s="55" t="s">
        <v>97</v>
      </c>
      <c r="C19" s="56" t="s">
        <v>98</v>
      </c>
      <c r="D19" s="57">
        <v>177000</v>
      </c>
      <c r="E19" s="57">
        <v>5200000</v>
      </c>
      <c r="F19" s="57">
        <v>5377000</v>
      </c>
      <c r="G19" s="57">
        <v>4480350.46</v>
      </c>
      <c r="H19" s="57">
        <v>896649.54</v>
      </c>
      <c r="I19" s="57">
        <v>2253810.4</v>
      </c>
      <c r="J19" s="57">
        <v>2226540.06</v>
      </c>
    </row>
    <row r="20" spans="1:10" ht="12.75">
      <c r="A20" s="54" t="s">
        <v>95</v>
      </c>
      <c r="B20" s="54" t="s">
        <v>99</v>
      </c>
      <c r="C20" s="56" t="s">
        <v>100</v>
      </c>
      <c r="D20" s="57">
        <v>1234000</v>
      </c>
      <c r="E20" s="57">
        <v>130877.71</v>
      </c>
      <c r="F20" s="57">
        <v>1364877.71</v>
      </c>
      <c r="G20" s="57">
        <v>662062.89</v>
      </c>
      <c r="H20" s="57">
        <v>702814.82</v>
      </c>
      <c r="I20" s="57">
        <v>649375.56</v>
      </c>
      <c r="J20" s="57">
        <v>12687.33</v>
      </c>
    </row>
    <row r="21" spans="1:10" ht="12.75">
      <c r="A21" s="54" t="s">
        <v>95</v>
      </c>
      <c r="B21" s="54" t="s">
        <v>101</v>
      </c>
      <c r="C21" s="56" t="s">
        <v>102</v>
      </c>
      <c r="D21" s="57">
        <v>16620000</v>
      </c>
      <c r="E21" s="57">
        <v>1830058.45</v>
      </c>
      <c r="F21" s="57">
        <v>18450058.45</v>
      </c>
      <c r="G21" s="57">
        <v>15886360.2</v>
      </c>
      <c r="H21" s="57">
        <v>2563698.25</v>
      </c>
      <c r="I21" s="57">
        <v>15672966.66</v>
      </c>
      <c r="J21" s="57">
        <v>213393.54</v>
      </c>
    </row>
    <row r="22" spans="1:10" ht="12.75">
      <c r="A22" s="54" t="s">
        <v>103</v>
      </c>
      <c r="B22" s="55"/>
      <c r="C22" s="56" t="s">
        <v>104</v>
      </c>
      <c r="D22" s="57">
        <v>37620000</v>
      </c>
      <c r="E22" s="57">
        <v>4032404.75</v>
      </c>
      <c r="F22" s="57">
        <v>41652404.75</v>
      </c>
      <c r="G22" s="57">
        <v>38921638.45</v>
      </c>
      <c r="H22" s="57">
        <v>2730766.3</v>
      </c>
      <c r="I22" s="57">
        <v>38921638.45</v>
      </c>
      <c r="J22" s="57">
        <v>0</v>
      </c>
    </row>
    <row r="23" spans="1:10" ht="12.75">
      <c r="A23" s="54" t="s">
        <v>103</v>
      </c>
      <c r="B23" s="55" t="s">
        <v>105</v>
      </c>
      <c r="C23" s="56" t="s">
        <v>106</v>
      </c>
      <c r="D23" s="57">
        <v>37620000</v>
      </c>
      <c r="E23" s="57">
        <v>4032404.75</v>
      </c>
      <c r="F23" s="57">
        <v>41652404.75</v>
      </c>
      <c r="G23" s="57">
        <v>38921638.45</v>
      </c>
      <c r="H23" s="57">
        <v>2730766.3</v>
      </c>
      <c r="I23" s="57">
        <v>38921638.45</v>
      </c>
      <c r="J23" s="57">
        <v>0</v>
      </c>
    </row>
    <row r="24" spans="1:10" ht="12.75">
      <c r="A24" s="54" t="s">
        <v>107</v>
      </c>
      <c r="B24" s="55"/>
      <c r="C24" s="56" t="s">
        <v>108</v>
      </c>
      <c r="D24" s="57">
        <v>210272000</v>
      </c>
      <c r="E24" s="57">
        <v>32416050.46</v>
      </c>
      <c r="F24" s="57">
        <v>242688050.46</v>
      </c>
      <c r="G24" s="57">
        <v>231462240.42</v>
      </c>
      <c r="H24" s="57">
        <v>11225810.04</v>
      </c>
      <c r="I24" s="57">
        <v>222065352.48</v>
      </c>
      <c r="J24" s="57">
        <v>9396887.94</v>
      </c>
    </row>
    <row r="25" spans="1:10" ht="12.75">
      <c r="A25" s="54" t="s">
        <v>107</v>
      </c>
      <c r="B25" s="54" t="s">
        <v>81</v>
      </c>
      <c r="C25" s="56" t="s">
        <v>82</v>
      </c>
      <c r="D25" s="57">
        <v>17832000</v>
      </c>
      <c r="E25" s="57">
        <v>2945225.91</v>
      </c>
      <c r="F25" s="57">
        <v>20777225.91</v>
      </c>
      <c r="G25" s="57">
        <v>17909763.9</v>
      </c>
      <c r="H25" s="57">
        <v>2867462.01</v>
      </c>
      <c r="I25" s="57">
        <v>17339105.42</v>
      </c>
      <c r="J25" s="57">
        <v>570658.48</v>
      </c>
    </row>
    <row r="26" spans="1:10" ht="12.75">
      <c r="A26" s="54" t="s">
        <v>107</v>
      </c>
      <c r="B26" s="55" t="s">
        <v>109</v>
      </c>
      <c r="C26" s="56" t="s">
        <v>110</v>
      </c>
      <c r="D26" s="57">
        <v>38733000</v>
      </c>
      <c r="E26" s="57">
        <v>6957952.91</v>
      </c>
      <c r="F26" s="57">
        <v>45690952.91</v>
      </c>
      <c r="G26" s="57">
        <v>45093148.66</v>
      </c>
      <c r="H26" s="57">
        <v>597804.25</v>
      </c>
      <c r="I26" s="57">
        <v>44973341.93</v>
      </c>
      <c r="J26" s="57">
        <v>119806.73</v>
      </c>
    </row>
    <row r="27" spans="1:10" ht="12.75">
      <c r="A27" s="54" t="s">
        <v>107</v>
      </c>
      <c r="B27" s="54" t="s">
        <v>111</v>
      </c>
      <c r="C27" s="56" t="s">
        <v>112</v>
      </c>
      <c r="D27" s="57">
        <v>139329000</v>
      </c>
      <c r="E27" s="57">
        <v>19370460.62</v>
      </c>
      <c r="F27" s="57">
        <v>158699460.62</v>
      </c>
      <c r="G27" s="57">
        <v>151593620.36</v>
      </c>
      <c r="H27" s="57">
        <v>7105840.26</v>
      </c>
      <c r="I27" s="57">
        <v>143508396.56</v>
      </c>
      <c r="J27" s="57">
        <v>8085223.8</v>
      </c>
    </row>
    <row r="28" spans="1:10" ht="12.75">
      <c r="A28" s="54" t="s">
        <v>107</v>
      </c>
      <c r="B28" s="54" t="s">
        <v>113</v>
      </c>
      <c r="C28" s="56" t="s">
        <v>114</v>
      </c>
      <c r="D28" s="57">
        <v>9312000</v>
      </c>
      <c r="E28" s="57">
        <v>1881250.76</v>
      </c>
      <c r="F28" s="57">
        <v>11193250.76</v>
      </c>
      <c r="G28" s="57">
        <v>11126893.82</v>
      </c>
      <c r="H28" s="57">
        <v>66356.94</v>
      </c>
      <c r="I28" s="57">
        <v>10817077.25</v>
      </c>
      <c r="J28" s="57">
        <v>309816.57</v>
      </c>
    </row>
    <row r="29" spans="1:10" ht="12.75">
      <c r="A29" s="54" t="s">
        <v>107</v>
      </c>
      <c r="B29" s="54" t="s">
        <v>115</v>
      </c>
      <c r="C29" s="56" t="s">
        <v>116</v>
      </c>
      <c r="D29" s="57">
        <v>1867000</v>
      </c>
      <c r="E29" s="57">
        <v>316147.26</v>
      </c>
      <c r="F29" s="57">
        <v>2183147.26</v>
      </c>
      <c r="G29" s="57">
        <v>2048196.06</v>
      </c>
      <c r="H29" s="57">
        <v>134951.2</v>
      </c>
      <c r="I29" s="57">
        <v>2044992.06</v>
      </c>
      <c r="J29" s="57">
        <v>3204</v>
      </c>
    </row>
    <row r="30" spans="1:10" ht="12.75">
      <c r="A30" s="54" t="s">
        <v>107</v>
      </c>
      <c r="B30" s="54" t="s">
        <v>117</v>
      </c>
      <c r="C30" s="56" t="s">
        <v>118</v>
      </c>
      <c r="D30" s="57">
        <v>3199000</v>
      </c>
      <c r="E30" s="57">
        <v>945013</v>
      </c>
      <c r="F30" s="57">
        <v>4144013</v>
      </c>
      <c r="G30" s="57">
        <v>3690617.62</v>
      </c>
      <c r="H30" s="57">
        <v>453395.38</v>
      </c>
      <c r="I30" s="57">
        <v>3382439.26</v>
      </c>
      <c r="J30" s="57">
        <v>308178.36</v>
      </c>
    </row>
    <row r="31" spans="1:10" ht="12.75">
      <c r="A31" s="54" t="s">
        <v>119</v>
      </c>
      <c r="B31" s="55"/>
      <c r="C31" s="56" t="s">
        <v>120</v>
      </c>
      <c r="D31" s="57">
        <v>225798000</v>
      </c>
      <c r="E31" s="57">
        <v>40671642.83</v>
      </c>
      <c r="F31" s="57">
        <v>266469642.83</v>
      </c>
      <c r="G31" s="57">
        <v>252215433.81</v>
      </c>
      <c r="H31" s="57">
        <v>14254209.02</v>
      </c>
      <c r="I31" s="57">
        <v>249251748.84</v>
      </c>
      <c r="J31" s="57">
        <v>2963684.97</v>
      </c>
    </row>
    <row r="32" spans="1:10" ht="12.75">
      <c r="A32" s="54" t="s">
        <v>119</v>
      </c>
      <c r="B32" s="54" t="s">
        <v>121</v>
      </c>
      <c r="C32" s="56" t="s">
        <v>122</v>
      </c>
      <c r="D32" s="57">
        <v>108093000</v>
      </c>
      <c r="E32" s="57">
        <v>16476332.1</v>
      </c>
      <c r="F32" s="57">
        <v>124569332.1</v>
      </c>
      <c r="G32" s="57">
        <v>119660460.33</v>
      </c>
      <c r="H32" s="57">
        <v>4908871.77</v>
      </c>
      <c r="I32" s="57">
        <v>117650321.24</v>
      </c>
      <c r="J32" s="57">
        <v>2010139.09</v>
      </c>
    </row>
    <row r="33" spans="1:10" ht="12.75">
      <c r="A33" s="54" t="s">
        <v>119</v>
      </c>
      <c r="B33" s="55" t="s">
        <v>123</v>
      </c>
      <c r="C33" s="56" t="s">
        <v>124</v>
      </c>
      <c r="D33" s="57">
        <v>8406000</v>
      </c>
      <c r="E33" s="57">
        <v>1234576</v>
      </c>
      <c r="F33" s="57">
        <v>9640576</v>
      </c>
      <c r="G33" s="57">
        <v>8629562.4</v>
      </c>
      <c r="H33" s="57">
        <v>1011013.6</v>
      </c>
      <c r="I33" s="57">
        <v>8629562.4</v>
      </c>
      <c r="J33" s="57">
        <v>0</v>
      </c>
    </row>
    <row r="34" spans="1:10" ht="12.75">
      <c r="A34" s="54" t="s">
        <v>119</v>
      </c>
      <c r="B34" s="54" t="s">
        <v>125</v>
      </c>
      <c r="C34" s="56" t="s">
        <v>126</v>
      </c>
      <c r="D34" s="57">
        <v>13090000</v>
      </c>
      <c r="E34" s="57">
        <v>9576098.68</v>
      </c>
      <c r="F34" s="57">
        <v>22666098.68</v>
      </c>
      <c r="G34" s="57">
        <v>18812124.01</v>
      </c>
      <c r="H34" s="57">
        <v>3853974.67</v>
      </c>
      <c r="I34" s="57">
        <v>18812124.01</v>
      </c>
      <c r="J34" s="57">
        <v>0</v>
      </c>
    </row>
    <row r="35" spans="1:10" ht="12.75">
      <c r="A35" s="54" t="s">
        <v>119</v>
      </c>
      <c r="B35" s="54" t="s">
        <v>127</v>
      </c>
      <c r="C35" s="56" t="s">
        <v>128</v>
      </c>
      <c r="D35" s="57">
        <v>401000</v>
      </c>
      <c r="E35" s="57">
        <v>0</v>
      </c>
      <c r="F35" s="57">
        <v>401000</v>
      </c>
      <c r="G35" s="57">
        <v>0</v>
      </c>
      <c r="H35" s="57">
        <v>401000</v>
      </c>
      <c r="I35" s="57">
        <v>0</v>
      </c>
      <c r="J35" s="57">
        <v>0</v>
      </c>
    </row>
    <row r="36" spans="1:10" ht="12.75">
      <c r="A36" s="54" t="s">
        <v>119</v>
      </c>
      <c r="B36" s="54" t="s">
        <v>129</v>
      </c>
      <c r="C36" s="56" t="s">
        <v>130</v>
      </c>
      <c r="D36" s="57">
        <v>93466000</v>
      </c>
      <c r="E36" s="57">
        <v>13398578.05</v>
      </c>
      <c r="F36" s="57">
        <v>106864578.05</v>
      </c>
      <c r="G36" s="57">
        <v>102792331.38</v>
      </c>
      <c r="H36" s="57">
        <v>4072246.67</v>
      </c>
      <c r="I36" s="57">
        <v>101863488.33</v>
      </c>
      <c r="J36" s="57">
        <v>928843.05</v>
      </c>
    </row>
    <row r="37" spans="1:10" ht="12.75">
      <c r="A37" s="54" t="s">
        <v>119</v>
      </c>
      <c r="B37" s="54" t="s">
        <v>131</v>
      </c>
      <c r="C37" s="56" t="s">
        <v>132</v>
      </c>
      <c r="D37" s="57">
        <v>335000</v>
      </c>
      <c r="E37" s="57">
        <v>0</v>
      </c>
      <c r="F37" s="57">
        <v>335000</v>
      </c>
      <c r="G37" s="57">
        <v>333154.57</v>
      </c>
      <c r="H37" s="57">
        <v>1845.43</v>
      </c>
      <c r="I37" s="57">
        <v>333154.57</v>
      </c>
      <c r="J37" s="57">
        <v>0</v>
      </c>
    </row>
    <row r="38" spans="1:10" ht="12.75">
      <c r="A38" s="54" t="s">
        <v>119</v>
      </c>
      <c r="B38" s="54" t="s">
        <v>133</v>
      </c>
      <c r="C38" s="56" t="s">
        <v>134</v>
      </c>
      <c r="D38" s="57">
        <v>2007000</v>
      </c>
      <c r="E38" s="57">
        <v>-13942</v>
      </c>
      <c r="F38" s="57">
        <v>1993058</v>
      </c>
      <c r="G38" s="57">
        <v>1987801.12</v>
      </c>
      <c r="H38" s="57">
        <v>5256.88</v>
      </c>
      <c r="I38" s="57">
        <v>1963098.29</v>
      </c>
      <c r="J38" s="57">
        <v>24702.83</v>
      </c>
    </row>
    <row r="39" spans="1:10" ht="12.75">
      <c r="A39" s="54" t="s">
        <v>135</v>
      </c>
      <c r="B39" s="55"/>
      <c r="C39" s="56" t="s">
        <v>136</v>
      </c>
      <c r="D39" s="57">
        <v>7142000</v>
      </c>
      <c r="E39" s="57">
        <v>2326500</v>
      </c>
      <c r="F39" s="57">
        <v>9468500</v>
      </c>
      <c r="G39" s="57">
        <v>8237832.24</v>
      </c>
      <c r="H39" s="57">
        <v>1230667.76</v>
      </c>
      <c r="I39" s="57">
        <v>8029883.1</v>
      </c>
      <c r="J39" s="57">
        <v>207949.14</v>
      </c>
    </row>
    <row r="40" spans="1:10" ht="12.75">
      <c r="A40" s="54" t="s">
        <v>135</v>
      </c>
      <c r="B40" s="55" t="s">
        <v>137</v>
      </c>
      <c r="C40" s="56" t="s">
        <v>138</v>
      </c>
      <c r="D40" s="57">
        <v>1915000</v>
      </c>
      <c r="E40" s="57">
        <v>1344000</v>
      </c>
      <c r="F40" s="57">
        <v>3259000</v>
      </c>
      <c r="G40" s="57">
        <v>3199167.99</v>
      </c>
      <c r="H40" s="57">
        <v>59832.01</v>
      </c>
      <c r="I40" s="57">
        <v>2998546.59</v>
      </c>
      <c r="J40" s="57">
        <v>200621.4</v>
      </c>
    </row>
    <row r="41" spans="1:10" ht="12.75">
      <c r="A41" s="54" t="s">
        <v>135</v>
      </c>
      <c r="B41" s="54" t="s">
        <v>139</v>
      </c>
      <c r="C41" s="56" t="s">
        <v>140</v>
      </c>
      <c r="D41" s="57">
        <v>5227000</v>
      </c>
      <c r="E41" s="57">
        <v>982500</v>
      </c>
      <c r="F41" s="57">
        <v>6209500</v>
      </c>
      <c r="G41" s="57">
        <v>5038664.25</v>
      </c>
      <c r="H41" s="57">
        <v>1170835.75</v>
      </c>
      <c r="I41" s="57">
        <v>5031336.51</v>
      </c>
      <c r="J41" s="57">
        <v>7327.74</v>
      </c>
    </row>
    <row r="42" spans="1:10" ht="12.75">
      <c r="A42" s="54" t="s">
        <v>141</v>
      </c>
      <c r="B42" s="55"/>
      <c r="C42" s="56" t="s">
        <v>142</v>
      </c>
      <c r="D42" s="57">
        <v>99984000</v>
      </c>
      <c r="E42" s="57">
        <v>77407187.28</v>
      </c>
      <c r="F42" s="57">
        <v>177391187.28</v>
      </c>
      <c r="G42" s="57">
        <v>133329260</v>
      </c>
      <c r="H42" s="57">
        <v>44061927.28</v>
      </c>
      <c r="I42" s="57">
        <v>122240042.32</v>
      </c>
      <c r="J42" s="57">
        <v>11089217.68</v>
      </c>
    </row>
    <row r="43" spans="1:10" ht="12.75">
      <c r="A43" s="54" t="s">
        <v>141</v>
      </c>
      <c r="B43" s="55" t="s">
        <v>143</v>
      </c>
      <c r="C43" s="56" t="s">
        <v>144</v>
      </c>
      <c r="D43" s="57">
        <v>32465000</v>
      </c>
      <c r="E43" s="57">
        <v>65916187.28</v>
      </c>
      <c r="F43" s="57">
        <v>98381187.28</v>
      </c>
      <c r="G43" s="57">
        <v>60973652.34</v>
      </c>
      <c r="H43" s="57">
        <v>37407534.94</v>
      </c>
      <c r="I43" s="57">
        <v>53188894.25</v>
      </c>
      <c r="J43" s="57">
        <v>7784758.09</v>
      </c>
    </row>
    <row r="44" spans="1:10" ht="12.75">
      <c r="A44" s="54" t="s">
        <v>141</v>
      </c>
      <c r="B44" s="54" t="s">
        <v>145</v>
      </c>
      <c r="C44" s="56" t="s">
        <v>146</v>
      </c>
      <c r="D44" s="57">
        <v>67415000</v>
      </c>
      <c r="E44" s="57">
        <v>11395000</v>
      </c>
      <c r="F44" s="57">
        <v>78810000</v>
      </c>
      <c r="G44" s="57">
        <v>72227126.5</v>
      </c>
      <c r="H44" s="57">
        <v>6582873.5</v>
      </c>
      <c r="I44" s="57">
        <v>68962666.91</v>
      </c>
      <c r="J44" s="57">
        <v>3264459.59</v>
      </c>
    </row>
    <row r="45" spans="1:10" ht="12.75">
      <c r="A45" s="54" t="s">
        <v>141</v>
      </c>
      <c r="B45" s="54" t="s">
        <v>147</v>
      </c>
      <c r="C45" s="56" t="s">
        <v>148</v>
      </c>
      <c r="D45" s="57">
        <v>87000</v>
      </c>
      <c r="E45" s="57">
        <v>0</v>
      </c>
      <c r="F45" s="57">
        <v>87000</v>
      </c>
      <c r="G45" s="57">
        <v>32481.16</v>
      </c>
      <c r="H45" s="57">
        <v>54518.84</v>
      </c>
      <c r="I45" s="57">
        <v>32481.16</v>
      </c>
      <c r="J45" s="57">
        <v>0</v>
      </c>
    </row>
    <row r="46" spans="1:10" ht="12.75">
      <c r="A46" s="54" t="s">
        <v>141</v>
      </c>
      <c r="B46" s="54" t="s">
        <v>149</v>
      </c>
      <c r="C46" s="56" t="s">
        <v>150</v>
      </c>
      <c r="D46" s="57">
        <v>17000</v>
      </c>
      <c r="E46" s="57">
        <v>96000</v>
      </c>
      <c r="F46" s="57">
        <v>113000</v>
      </c>
      <c r="G46" s="57">
        <v>96000</v>
      </c>
      <c r="H46" s="57">
        <v>17000</v>
      </c>
      <c r="I46" s="57">
        <v>56000</v>
      </c>
      <c r="J46" s="57">
        <v>40000</v>
      </c>
    </row>
    <row r="47" spans="1:10" ht="12.75">
      <c r="A47" s="54" t="s">
        <v>151</v>
      </c>
      <c r="B47" s="55"/>
      <c r="C47" s="56" t="s">
        <v>152</v>
      </c>
      <c r="D47" s="57">
        <v>3617000</v>
      </c>
      <c r="E47" s="57">
        <v>1997732.76</v>
      </c>
      <c r="F47" s="57">
        <v>5614732.76</v>
      </c>
      <c r="G47" s="57">
        <v>1792188.82</v>
      </c>
      <c r="H47" s="57">
        <v>3822543.94</v>
      </c>
      <c r="I47" s="57">
        <v>1779077.73</v>
      </c>
      <c r="J47" s="57">
        <v>13111.09</v>
      </c>
    </row>
    <row r="48" spans="1:10" ht="12.75">
      <c r="A48" s="54" t="s">
        <v>151</v>
      </c>
      <c r="B48" s="54" t="s">
        <v>153</v>
      </c>
      <c r="C48" s="56" t="s">
        <v>154</v>
      </c>
      <c r="D48" s="57">
        <v>3617000</v>
      </c>
      <c r="E48" s="57">
        <v>1997732.76</v>
      </c>
      <c r="F48" s="57">
        <v>5614732.76</v>
      </c>
      <c r="G48" s="57">
        <v>1792188.82</v>
      </c>
      <c r="H48" s="57">
        <v>3822543.94</v>
      </c>
      <c r="I48" s="57">
        <v>1779077.73</v>
      </c>
      <c r="J48" s="57">
        <v>13111.09</v>
      </c>
    </row>
    <row r="49" spans="1:10" ht="12.75">
      <c r="A49" s="54" t="s">
        <v>155</v>
      </c>
      <c r="B49" s="55"/>
      <c r="C49" s="56" t="s">
        <v>156</v>
      </c>
      <c r="D49" s="57">
        <v>67690000</v>
      </c>
      <c r="E49" s="57">
        <v>27896822.2</v>
      </c>
      <c r="F49" s="57">
        <v>95586822.2</v>
      </c>
      <c r="G49" s="57">
        <v>82810536.1</v>
      </c>
      <c r="H49" s="57">
        <v>12776286.1</v>
      </c>
      <c r="I49" s="57">
        <v>63810001.04</v>
      </c>
      <c r="J49" s="57">
        <v>19000535.06</v>
      </c>
    </row>
    <row r="50" spans="1:10" ht="12.75">
      <c r="A50" s="54" t="s">
        <v>155</v>
      </c>
      <c r="B50" s="54" t="s">
        <v>157</v>
      </c>
      <c r="C50" s="56" t="s">
        <v>158</v>
      </c>
      <c r="D50" s="57">
        <v>67690000</v>
      </c>
      <c r="E50" s="57">
        <v>27896822.2</v>
      </c>
      <c r="F50" s="57">
        <v>95586822.2</v>
      </c>
      <c r="G50" s="57">
        <v>82810536.1</v>
      </c>
      <c r="H50" s="57">
        <v>12776286.1</v>
      </c>
      <c r="I50" s="57">
        <v>63810001.04</v>
      </c>
      <c r="J50" s="57">
        <v>19000535.06</v>
      </c>
    </row>
    <row r="51" spans="1:10" ht="12.75">
      <c r="A51" s="54" t="s">
        <v>159</v>
      </c>
      <c r="B51" s="55"/>
      <c r="C51" s="56" t="s">
        <v>160</v>
      </c>
      <c r="D51" s="57">
        <v>1131000</v>
      </c>
      <c r="E51" s="57">
        <v>1343177.8</v>
      </c>
      <c r="F51" s="57">
        <v>2474177.8</v>
      </c>
      <c r="G51" s="57">
        <v>2035867.97</v>
      </c>
      <c r="H51" s="57">
        <v>438309.83</v>
      </c>
      <c r="I51" s="57">
        <v>2035713.97</v>
      </c>
      <c r="J51" s="57">
        <v>154</v>
      </c>
    </row>
    <row r="52" spans="1:10" ht="12.75">
      <c r="A52" s="54" t="s">
        <v>159</v>
      </c>
      <c r="B52" s="54" t="s">
        <v>161</v>
      </c>
      <c r="C52" s="56" t="s">
        <v>162</v>
      </c>
      <c r="D52" s="57">
        <v>191000</v>
      </c>
      <c r="E52" s="57">
        <v>0</v>
      </c>
      <c r="F52" s="57">
        <v>191000</v>
      </c>
      <c r="G52" s="57">
        <v>85217.65</v>
      </c>
      <c r="H52" s="57">
        <v>105782.35</v>
      </c>
      <c r="I52" s="57">
        <v>85063.65</v>
      </c>
      <c r="J52" s="57">
        <v>154</v>
      </c>
    </row>
    <row r="53" spans="1:10" ht="12.75">
      <c r="A53" s="54" t="s">
        <v>159</v>
      </c>
      <c r="B53" s="54" t="s">
        <v>163</v>
      </c>
      <c r="C53" s="56" t="s">
        <v>164</v>
      </c>
      <c r="D53" s="57">
        <v>170000</v>
      </c>
      <c r="E53" s="57">
        <v>0</v>
      </c>
      <c r="F53" s="57">
        <v>170000</v>
      </c>
      <c r="G53" s="57">
        <v>0</v>
      </c>
      <c r="H53" s="57">
        <v>170000</v>
      </c>
      <c r="I53" s="57">
        <v>0</v>
      </c>
      <c r="J53" s="57">
        <v>0</v>
      </c>
    </row>
    <row r="54" spans="1:10" ht="12.75">
      <c r="A54" s="54" t="s">
        <v>159</v>
      </c>
      <c r="B54" s="54" t="s">
        <v>165</v>
      </c>
      <c r="C54" s="56" t="s">
        <v>166</v>
      </c>
      <c r="D54" s="57">
        <v>770000</v>
      </c>
      <c r="E54" s="57">
        <v>1343177.8</v>
      </c>
      <c r="F54" s="57">
        <v>2113177.8</v>
      </c>
      <c r="G54" s="57">
        <v>1950650.32</v>
      </c>
      <c r="H54" s="57">
        <v>162527.48</v>
      </c>
      <c r="I54" s="57">
        <v>1950650.32</v>
      </c>
      <c r="J54" s="57">
        <v>0</v>
      </c>
    </row>
    <row r="55" spans="1:10" ht="12.75">
      <c r="A55" s="54" t="s">
        <v>167</v>
      </c>
      <c r="B55" s="55"/>
      <c r="C55" s="56" t="s">
        <v>168</v>
      </c>
      <c r="D55" s="57">
        <v>2381000</v>
      </c>
      <c r="E55" s="57">
        <v>0</v>
      </c>
      <c r="F55" s="57">
        <v>2381000</v>
      </c>
      <c r="G55" s="57">
        <v>2001035.41</v>
      </c>
      <c r="H55" s="57">
        <v>379964.59</v>
      </c>
      <c r="I55" s="57">
        <v>1969148.11</v>
      </c>
      <c r="J55" s="57">
        <v>31887.3</v>
      </c>
    </row>
    <row r="56" spans="1:10" ht="12.75">
      <c r="A56" s="54" t="s">
        <v>167</v>
      </c>
      <c r="B56" s="54" t="s">
        <v>169</v>
      </c>
      <c r="C56" s="56" t="s">
        <v>170</v>
      </c>
      <c r="D56" s="57">
        <v>2381000</v>
      </c>
      <c r="E56" s="57">
        <v>0</v>
      </c>
      <c r="F56" s="57">
        <v>2381000</v>
      </c>
      <c r="G56" s="57">
        <v>2001035.41</v>
      </c>
      <c r="H56" s="57">
        <v>379964.59</v>
      </c>
      <c r="I56" s="57">
        <v>1969148.11</v>
      </c>
      <c r="J56" s="57">
        <v>31887.3</v>
      </c>
    </row>
    <row r="57" spans="1:10" ht="12.75">
      <c r="A57" s="54" t="s">
        <v>171</v>
      </c>
      <c r="B57" s="55"/>
      <c r="C57" s="56" t="s">
        <v>172</v>
      </c>
      <c r="D57" s="57">
        <v>351000</v>
      </c>
      <c r="E57" s="57">
        <v>17000</v>
      </c>
      <c r="F57" s="57">
        <v>368000</v>
      </c>
      <c r="G57" s="57">
        <v>169665.46</v>
      </c>
      <c r="H57" s="57">
        <v>198334.54</v>
      </c>
      <c r="I57" s="57">
        <v>169665.46</v>
      </c>
      <c r="J57" s="57">
        <v>0</v>
      </c>
    </row>
    <row r="58" spans="1:10" ht="12.75">
      <c r="A58" s="54" t="s">
        <v>171</v>
      </c>
      <c r="B58" s="54" t="s">
        <v>173</v>
      </c>
      <c r="C58" s="56" t="s">
        <v>174</v>
      </c>
      <c r="D58" s="57">
        <v>351000</v>
      </c>
      <c r="E58" s="57">
        <v>17000</v>
      </c>
      <c r="F58" s="57">
        <v>368000</v>
      </c>
      <c r="G58" s="57">
        <v>169665.46</v>
      </c>
      <c r="H58" s="57">
        <v>198334.54</v>
      </c>
      <c r="I58" s="57">
        <v>169665.46</v>
      </c>
      <c r="J58" s="57">
        <v>0</v>
      </c>
    </row>
    <row r="59" spans="1:10" ht="12.75">
      <c r="A59" s="54" t="s">
        <v>175</v>
      </c>
      <c r="B59" s="55"/>
      <c r="C59" s="56" t="s">
        <v>176</v>
      </c>
      <c r="D59" s="57">
        <v>13836000</v>
      </c>
      <c r="E59" s="57">
        <v>6820154.96</v>
      </c>
      <c r="F59" s="57">
        <v>20656154.96</v>
      </c>
      <c r="G59" s="57">
        <v>15684965.31</v>
      </c>
      <c r="H59" s="57">
        <v>4971189.65</v>
      </c>
      <c r="I59" s="57">
        <v>13941623.82</v>
      </c>
      <c r="J59" s="57">
        <v>1743341.49</v>
      </c>
    </row>
    <row r="60" spans="1:10" ht="12.75">
      <c r="A60" s="54" t="s">
        <v>175</v>
      </c>
      <c r="B60" s="54" t="s">
        <v>177</v>
      </c>
      <c r="C60" s="56" t="s">
        <v>178</v>
      </c>
      <c r="D60" s="57">
        <v>1828000</v>
      </c>
      <c r="E60" s="57">
        <v>555691.2</v>
      </c>
      <c r="F60" s="57">
        <v>2383691.2</v>
      </c>
      <c r="G60" s="57">
        <v>2089026.87</v>
      </c>
      <c r="H60" s="57">
        <v>294664.33</v>
      </c>
      <c r="I60" s="57">
        <v>2056297.53</v>
      </c>
      <c r="J60" s="57">
        <v>32729.34</v>
      </c>
    </row>
    <row r="61" spans="1:10" ht="12.75">
      <c r="A61" s="54" t="s">
        <v>175</v>
      </c>
      <c r="B61" s="54" t="s">
        <v>179</v>
      </c>
      <c r="C61" s="56" t="s">
        <v>180</v>
      </c>
      <c r="D61" s="57">
        <v>12008000</v>
      </c>
      <c r="E61" s="57">
        <v>6264463.76</v>
      </c>
      <c r="F61" s="57">
        <v>18272463.76</v>
      </c>
      <c r="G61" s="57">
        <v>13595938.44</v>
      </c>
      <c r="H61" s="57">
        <v>4676525.32</v>
      </c>
      <c r="I61" s="57">
        <v>11885326.29</v>
      </c>
      <c r="J61" s="57">
        <v>1710612.15</v>
      </c>
    </row>
    <row r="62" spans="1:10" ht="12.75">
      <c r="A62" s="54" t="s">
        <v>181</v>
      </c>
      <c r="B62" s="55"/>
      <c r="C62" s="56" t="s">
        <v>182</v>
      </c>
      <c r="D62" s="57">
        <v>22134000</v>
      </c>
      <c r="E62" s="57">
        <v>6339000</v>
      </c>
      <c r="F62" s="57">
        <v>28473000</v>
      </c>
      <c r="G62" s="57">
        <v>23746829.19</v>
      </c>
      <c r="H62" s="57">
        <v>4726170.81</v>
      </c>
      <c r="I62" s="57">
        <v>23348892.86</v>
      </c>
      <c r="J62" s="57">
        <v>397936.33</v>
      </c>
    </row>
    <row r="63" spans="1:10" ht="12.75">
      <c r="A63" s="54" t="s">
        <v>181</v>
      </c>
      <c r="B63" s="54" t="s">
        <v>183</v>
      </c>
      <c r="C63" s="56" t="s">
        <v>184</v>
      </c>
      <c r="D63" s="57">
        <v>11002000</v>
      </c>
      <c r="E63" s="57">
        <v>340000</v>
      </c>
      <c r="F63" s="57">
        <v>11342000</v>
      </c>
      <c r="G63" s="57">
        <v>9961379.81</v>
      </c>
      <c r="H63" s="57">
        <v>1380620.19</v>
      </c>
      <c r="I63" s="57">
        <v>9961379.81</v>
      </c>
      <c r="J63" s="57">
        <v>0</v>
      </c>
    </row>
    <row r="64" spans="1:10" ht="12.75">
      <c r="A64" s="54" t="s">
        <v>181</v>
      </c>
      <c r="B64" s="54" t="s">
        <v>185</v>
      </c>
      <c r="C64" s="56" t="s">
        <v>186</v>
      </c>
      <c r="D64" s="57">
        <v>11132000</v>
      </c>
      <c r="E64" s="57">
        <v>5999000</v>
      </c>
      <c r="F64" s="57">
        <v>17131000</v>
      </c>
      <c r="G64" s="57">
        <v>13785449.38</v>
      </c>
      <c r="H64" s="57">
        <v>3345550.62</v>
      </c>
      <c r="I64" s="57">
        <v>13387513.05</v>
      </c>
      <c r="J64" s="57">
        <v>397936.33</v>
      </c>
    </row>
    <row r="65" spans="1:10" ht="12.75">
      <c r="A65" s="58"/>
      <c r="B65" s="4"/>
      <c r="C65" s="4"/>
      <c r="D65" s="59"/>
      <c r="E65" s="59"/>
      <c r="F65" s="59"/>
      <c r="G65" s="59"/>
      <c r="H65" s="59"/>
      <c r="I65" s="59"/>
      <c r="J65" s="60"/>
    </row>
    <row r="66" spans="1:10" ht="12.75">
      <c r="A66" s="61" t="s">
        <v>187</v>
      </c>
      <c r="B66" s="62"/>
      <c r="C66" s="62"/>
      <c r="D66" s="57">
        <v>44402000</v>
      </c>
      <c r="E66" s="57">
        <v>-4580000</v>
      </c>
      <c r="F66" s="57">
        <v>39822000</v>
      </c>
      <c r="G66" s="63"/>
      <c r="H66" s="57">
        <v>39822000</v>
      </c>
      <c r="I66" s="63"/>
      <c r="J66" s="63"/>
    </row>
    <row r="67" spans="1:10" ht="12.75">
      <c r="A67" s="58"/>
      <c r="B67" s="4"/>
      <c r="C67" s="4"/>
      <c r="D67" s="59"/>
      <c r="E67" s="59"/>
      <c r="F67" s="59"/>
      <c r="G67" s="59"/>
      <c r="H67" s="59"/>
      <c r="I67" s="59"/>
      <c r="J67" s="60"/>
    </row>
    <row r="68" spans="1:10" ht="12.75">
      <c r="A68" s="37" t="s">
        <v>188</v>
      </c>
      <c r="B68" s="4"/>
      <c r="C68" s="5"/>
      <c r="D68" s="64">
        <v>896605000</v>
      </c>
      <c r="E68" s="64">
        <v>220161404.45</v>
      </c>
      <c r="F68" s="64">
        <v>1116766404.45</v>
      </c>
      <c r="G68" s="64">
        <v>956260470.59</v>
      </c>
      <c r="H68" s="64">
        <v>160505933.86</v>
      </c>
      <c r="I68" s="64">
        <v>904978811.4</v>
      </c>
      <c r="J68" s="64">
        <v>51281659.19</v>
      </c>
    </row>
    <row r="70" spans="1:3" ht="12.75">
      <c r="A70" s="65"/>
      <c r="B70" s="65"/>
      <c r="C70" s="65"/>
    </row>
    <row r="71" spans="1:8" ht="12.75">
      <c r="A71" s="66" t="s">
        <v>61</v>
      </c>
      <c r="B71" s="66"/>
      <c r="C71" s="66"/>
      <c r="G71" s="51" t="s">
        <v>63</v>
      </c>
      <c r="H71" s="51"/>
    </row>
    <row r="72" spans="1:8" ht="12.75">
      <c r="A72" s="67" t="s">
        <v>62</v>
      </c>
      <c r="B72" s="67"/>
      <c r="C72" s="67"/>
      <c r="G72" s="52" t="s">
        <v>64</v>
      </c>
      <c r="H72" s="52"/>
    </row>
  </sheetData>
  <sheetProtection/>
  <mergeCells count="7">
    <mergeCell ref="A1:F3"/>
    <mergeCell ref="A5:J5"/>
    <mergeCell ref="A66:C66"/>
    <mergeCell ref="A71:C71"/>
    <mergeCell ref="G71:H71"/>
    <mergeCell ref="A72:C72"/>
    <mergeCell ref="G72:H72"/>
  </mergeCells>
  <printOptions/>
  <pageMargins left="0.59" right="0.39" top="0.79" bottom="0.79" header="0.51" footer="0.51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3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2" customWidth="1"/>
    <col min="2" max="9" width="12.00390625" style="2" bestFit="1" customWidth="1"/>
    <col min="10" max="10" width="13.00390625" style="2" customWidth="1"/>
    <col min="11" max="12" width="12.00390625" style="2" bestFit="1" customWidth="1"/>
    <col min="13" max="13" width="12.57421875" style="2" customWidth="1"/>
    <col min="14" max="14" width="12.8515625" style="2" bestFit="1" customWidth="1"/>
    <col min="15" max="16384" width="9.140625" style="2" customWidth="1"/>
  </cols>
  <sheetData>
    <row r="3" spans="1:6" ht="12.75" customHeight="1">
      <c r="A3" s="53" t="s">
        <v>0</v>
      </c>
      <c r="B3" s="53"/>
      <c r="C3" s="53"/>
      <c r="D3" s="53"/>
      <c r="E3" s="53"/>
      <c r="F3" s="53"/>
    </row>
    <row r="4" spans="1:6" ht="12.75" customHeight="1">
      <c r="A4" s="53"/>
      <c r="B4" s="53"/>
      <c r="C4" s="53"/>
      <c r="D4" s="53"/>
      <c r="E4" s="53"/>
      <c r="F4" s="53"/>
    </row>
    <row r="5" spans="1:6" ht="12.75">
      <c r="A5" s="53"/>
      <c r="B5" s="53"/>
      <c r="C5" s="53"/>
      <c r="D5" s="53"/>
      <c r="E5" s="53"/>
      <c r="F5" s="53"/>
    </row>
    <row r="6" ht="12.75"/>
    <row r="7" spans="1:14" ht="14.25">
      <c r="A7" s="68" t="s">
        <v>189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9" spans="1:14" ht="12.75">
      <c r="A9" s="70" t="s">
        <v>190</v>
      </c>
      <c r="B9" s="70" t="s">
        <v>191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71"/>
      <c r="B10" s="55" t="s">
        <v>192</v>
      </c>
      <c r="C10" s="55" t="s">
        <v>193</v>
      </c>
      <c r="D10" s="55" t="s">
        <v>194</v>
      </c>
      <c r="E10" s="55" t="s">
        <v>195</v>
      </c>
      <c r="F10" s="55" t="s">
        <v>196</v>
      </c>
      <c r="G10" s="55" t="s">
        <v>197</v>
      </c>
      <c r="H10" s="55" t="s">
        <v>198</v>
      </c>
      <c r="I10" s="55" t="s">
        <v>199</v>
      </c>
      <c r="J10" s="55" t="s">
        <v>200</v>
      </c>
      <c r="K10" s="55" t="s">
        <v>201</v>
      </c>
      <c r="L10" s="55" t="s">
        <v>202</v>
      </c>
      <c r="M10" s="55" t="s">
        <v>203</v>
      </c>
      <c r="N10" s="55" t="s">
        <v>204</v>
      </c>
    </row>
    <row r="11" spans="1:14" ht="12.75">
      <c r="A11" s="70" t="s">
        <v>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2.75">
      <c r="A12" s="72" t="s">
        <v>9</v>
      </c>
      <c r="B12" s="73">
        <v>11655047.99</v>
      </c>
      <c r="C12" s="73">
        <v>35425769.72</v>
      </c>
      <c r="D12" s="73">
        <v>19808531.46</v>
      </c>
      <c r="E12" s="73">
        <v>16957059.52</v>
      </c>
      <c r="F12" s="73">
        <v>16880357.12</v>
      </c>
      <c r="G12" s="73">
        <v>16918484.34</v>
      </c>
      <c r="H12" s="73">
        <v>16719640.89</v>
      </c>
      <c r="I12" s="73">
        <v>17557380.2</v>
      </c>
      <c r="J12" s="73">
        <v>17099810.29</v>
      </c>
      <c r="K12" s="73">
        <v>16939945.43</v>
      </c>
      <c r="L12" s="73">
        <v>19342300.85</v>
      </c>
      <c r="M12" s="73">
        <v>23369396.58</v>
      </c>
      <c r="N12" s="73">
        <f>SUM(B12:M12)</f>
        <v>228673724.39</v>
      </c>
    </row>
    <row r="13" spans="1:14" ht="12.75">
      <c r="A13" s="72" t="s">
        <v>10</v>
      </c>
      <c r="B13" s="73">
        <v>4293792.31</v>
      </c>
      <c r="C13" s="73">
        <v>3662799.99</v>
      </c>
      <c r="D13" s="73">
        <v>2830801.58</v>
      </c>
      <c r="E13" s="73">
        <v>3220977.91</v>
      </c>
      <c r="F13" s="73">
        <v>3164858.7</v>
      </c>
      <c r="G13" s="73">
        <v>3194628.38</v>
      </c>
      <c r="H13" s="73">
        <v>3415950.71</v>
      </c>
      <c r="I13" s="73">
        <v>3968900.56</v>
      </c>
      <c r="J13" s="73">
        <v>4293229.06</v>
      </c>
      <c r="K13" s="73">
        <v>4187808.67</v>
      </c>
      <c r="L13" s="73">
        <v>3924949.35</v>
      </c>
      <c r="M13" s="73">
        <v>4381325.06</v>
      </c>
      <c r="N13" s="73">
        <f>SUM(B13:M13)</f>
        <v>44540022.28</v>
      </c>
    </row>
    <row r="14" spans="1:14" ht="12.75">
      <c r="A14" s="72" t="s">
        <v>11</v>
      </c>
      <c r="B14" s="73">
        <v>5127997.69</v>
      </c>
      <c r="C14" s="73">
        <v>4091166.57</v>
      </c>
      <c r="D14" s="73">
        <v>4313892.65</v>
      </c>
      <c r="E14" s="73">
        <v>5204311.26</v>
      </c>
      <c r="F14" s="73">
        <v>5309862.23</v>
      </c>
      <c r="G14" s="73">
        <v>4166290.47</v>
      </c>
      <c r="H14" s="73">
        <v>5156918.38</v>
      </c>
      <c r="I14" s="73">
        <v>6813804.08</v>
      </c>
      <c r="J14" s="73">
        <v>4311313.02</v>
      </c>
      <c r="K14" s="73">
        <v>4598186.65</v>
      </c>
      <c r="L14" s="73">
        <v>4231076.09</v>
      </c>
      <c r="M14" s="73">
        <v>3445005.32</v>
      </c>
      <c r="N14" s="73">
        <f>SUM(B14:M14)</f>
        <v>56769824.40999999</v>
      </c>
    </row>
    <row r="15" spans="1:14" ht="12.75">
      <c r="A15" s="72" t="s">
        <v>205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/>
      <c r="I15" s="73"/>
      <c r="J15" s="73">
        <v>0</v>
      </c>
      <c r="K15" s="73">
        <v>0</v>
      </c>
      <c r="L15" s="73">
        <v>0</v>
      </c>
      <c r="M15" s="73">
        <v>0</v>
      </c>
      <c r="N15" s="73">
        <f>SUM(B15:I15)</f>
        <v>0</v>
      </c>
    </row>
    <row r="16" spans="1:14" ht="12.75">
      <c r="A16" s="72" t="s">
        <v>206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/>
      <c r="I16" s="73"/>
      <c r="J16" s="73">
        <v>0</v>
      </c>
      <c r="K16" s="73">
        <v>0</v>
      </c>
      <c r="L16" s="73">
        <v>0</v>
      </c>
      <c r="M16" s="73">
        <v>0</v>
      </c>
      <c r="N16" s="73">
        <f>SUM(B16:I16)</f>
        <v>0</v>
      </c>
    </row>
    <row r="17" spans="1:14" ht="12.75">
      <c r="A17" s="72" t="s">
        <v>12</v>
      </c>
      <c r="B17" s="73">
        <v>7598735.47</v>
      </c>
      <c r="C17" s="73">
        <v>6155341.63</v>
      </c>
      <c r="D17" s="73">
        <v>7930533.71</v>
      </c>
      <c r="E17" s="73">
        <v>11298580.03</v>
      </c>
      <c r="F17" s="73">
        <v>7583129.59</v>
      </c>
      <c r="G17" s="73">
        <v>7508664.48</v>
      </c>
      <c r="H17" s="73">
        <v>7101016.6</v>
      </c>
      <c r="I17" s="73">
        <v>7410900.76</v>
      </c>
      <c r="J17" s="73">
        <v>10128733.81</v>
      </c>
      <c r="K17" s="73">
        <v>7517240.93</v>
      </c>
      <c r="L17" s="73">
        <v>9781850.32</v>
      </c>
      <c r="M17" s="73">
        <v>13814305.57</v>
      </c>
      <c r="N17" s="73">
        <f>SUM(B17:M17)</f>
        <v>103829032.89999998</v>
      </c>
    </row>
    <row r="18" spans="1:14" ht="12.75">
      <c r="A18" s="72" t="s">
        <v>13</v>
      </c>
      <c r="B18" s="73">
        <v>58584491.52</v>
      </c>
      <c r="C18" s="73">
        <v>40991375.05</v>
      </c>
      <c r="D18" s="73">
        <v>47590879.3</v>
      </c>
      <c r="E18" s="73">
        <v>33738570.77</v>
      </c>
      <c r="F18" s="73">
        <v>40558059.35</v>
      </c>
      <c r="G18" s="73">
        <v>34013565.05</v>
      </c>
      <c r="H18" s="73">
        <v>36186602.42</v>
      </c>
      <c r="I18" s="73">
        <v>38871158.78</v>
      </c>
      <c r="J18" s="73">
        <v>31970610.47</v>
      </c>
      <c r="K18" s="73">
        <v>35903729.31</v>
      </c>
      <c r="L18" s="73">
        <v>42268515.36</v>
      </c>
      <c r="M18" s="73">
        <v>50223187.66</v>
      </c>
      <c r="N18" s="73">
        <f>SUM(B18:M18)</f>
        <v>490900745.0400001</v>
      </c>
    </row>
    <row r="19" spans="1:14" ht="12.75">
      <c r="A19" s="72" t="s">
        <v>14</v>
      </c>
      <c r="B19" s="73">
        <v>3320006.63</v>
      </c>
      <c r="C19" s="73">
        <v>2636883.2</v>
      </c>
      <c r="D19" s="73">
        <v>3371874.36</v>
      </c>
      <c r="E19" s="73">
        <v>2596821.95</v>
      </c>
      <c r="F19" s="73">
        <v>2405219.36</v>
      </c>
      <c r="G19" s="73">
        <v>1672703.15</v>
      </c>
      <c r="H19" s="73">
        <v>2482431.16</v>
      </c>
      <c r="I19" s="73">
        <v>8128779.97</v>
      </c>
      <c r="J19" s="73">
        <v>23360856.45</v>
      </c>
      <c r="K19" s="73">
        <v>2524049.25</v>
      </c>
      <c r="L19" s="73">
        <v>2071613.3</v>
      </c>
      <c r="M19" s="73">
        <v>6010732.44</v>
      </c>
      <c r="N19" s="73">
        <f>SUM(B19:M19)</f>
        <v>60581971.22</v>
      </c>
    </row>
    <row r="20" spans="1:14" ht="12.75">
      <c r="A20" s="74" t="s">
        <v>207</v>
      </c>
      <c r="B20" s="75">
        <f aca="true" t="shared" si="0" ref="B20:K20">SUM(B12:B19)</f>
        <v>90580071.61</v>
      </c>
      <c r="C20" s="75">
        <f t="shared" si="0"/>
        <v>92963336.16000001</v>
      </c>
      <c r="D20" s="75">
        <f t="shared" si="0"/>
        <v>85846513.05999999</v>
      </c>
      <c r="E20" s="75">
        <f t="shared" si="0"/>
        <v>73016321.44000001</v>
      </c>
      <c r="F20" s="75">
        <f t="shared" si="0"/>
        <v>75901486.35000001</v>
      </c>
      <c r="G20" s="75">
        <f t="shared" si="0"/>
        <v>67474335.87</v>
      </c>
      <c r="H20" s="75">
        <f t="shared" si="0"/>
        <v>71062560.16</v>
      </c>
      <c r="I20" s="75">
        <f t="shared" si="0"/>
        <v>82750924.35</v>
      </c>
      <c r="J20" s="75">
        <f t="shared" si="0"/>
        <v>91164553.10000001</v>
      </c>
      <c r="K20" s="75">
        <f t="shared" si="0"/>
        <v>71670960.24000001</v>
      </c>
      <c r="L20" s="75">
        <f>SUM(L12:L19)</f>
        <v>81620305.27</v>
      </c>
      <c r="M20" s="75">
        <f>SUM(M12:M19)</f>
        <v>101243952.63</v>
      </c>
      <c r="N20" s="75">
        <f>SUM(N12:N19)</f>
        <v>985295320.24</v>
      </c>
    </row>
    <row r="21" spans="1:14" ht="12.75">
      <c r="A21" s="70" t="s">
        <v>208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2.75">
      <c r="A22" s="72" t="s">
        <v>209</v>
      </c>
      <c r="B22" s="73">
        <v>3175178.64</v>
      </c>
      <c r="C22" s="73">
        <v>1766818.36</v>
      </c>
      <c r="D22" s="73">
        <v>1771667.8</v>
      </c>
      <c r="E22" s="73">
        <v>2021715.81</v>
      </c>
      <c r="F22" s="73">
        <v>2040528.94</v>
      </c>
      <c r="G22" s="73">
        <v>2061429.31</v>
      </c>
      <c r="H22" s="73">
        <v>2063032.47</v>
      </c>
      <c r="I22" s="73">
        <v>2084907.03</v>
      </c>
      <c r="J22" s="73">
        <v>2095194.45</v>
      </c>
      <c r="K22" s="73">
        <v>2100963.49</v>
      </c>
      <c r="L22" s="73">
        <v>2094998.58</v>
      </c>
      <c r="M22" s="73">
        <v>2441740.05</v>
      </c>
      <c r="N22" s="73">
        <f aca="true" t="shared" si="1" ref="N22:N28">SUM(B22:M22)</f>
        <v>25718174.929999996</v>
      </c>
    </row>
    <row r="23" spans="1:14" ht="12.75">
      <c r="A23" s="72" t="s">
        <v>210</v>
      </c>
      <c r="B23" s="73">
        <v>147552.39</v>
      </c>
      <c r="C23" s="73">
        <v>193546.26</v>
      </c>
      <c r="D23" s="73">
        <v>481660.44</v>
      </c>
      <c r="E23" s="73">
        <v>245240</v>
      </c>
      <c r="F23" s="73">
        <v>0</v>
      </c>
      <c r="G23" s="73">
        <v>392580.76</v>
      </c>
      <c r="H23" s="73">
        <v>228850.78</v>
      </c>
      <c r="I23" s="73">
        <v>171234.86</v>
      </c>
      <c r="J23" s="73">
        <v>170817.45</v>
      </c>
      <c r="K23" s="73">
        <v>270150.38</v>
      </c>
      <c r="L23" s="73">
        <v>157609.87</v>
      </c>
      <c r="M23" s="73">
        <v>0</v>
      </c>
      <c r="N23" s="73">
        <f t="shared" si="1"/>
        <v>2459243.1900000004</v>
      </c>
    </row>
    <row r="24" spans="1:14" ht="12.75">
      <c r="A24" s="72" t="s">
        <v>211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/>
      <c r="K24" s="73"/>
      <c r="L24" s="73">
        <v>0</v>
      </c>
      <c r="M24" s="73">
        <v>0</v>
      </c>
      <c r="N24" s="73">
        <f>SUM(B24:K24)</f>
        <v>0</v>
      </c>
    </row>
    <row r="25" spans="1:14" ht="12.75">
      <c r="A25" s="74" t="s">
        <v>212</v>
      </c>
      <c r="B25" s="75">
        <f aca="true" t="shared" si="2" ref="B25:K25">SUM(B22:B24)</f>
        <v>3322731.0300000003</v>
      </c>
      <c r="C25" s="75">
        <f t="shared" si="2"/>
        <v>1960364.62</v>
      </c>
      <c r="D25" s="75">
        <f t="shared" si="2"/>
        <v>2253328.24</v>
      </c>
      <c r="E25" s="75">
        <f t="shared" si="2"/>
        <v>2266955.81</v>
      </c>
      <c r="F25" s="75">
        <f t="shared" si="2"/>
        <v>2040528.94</v>
      </c>
      <c r="G25" s="75">
        <f t="shared" si="2"/>
        <v>2454010.0700000003</v>
      </c>
      <c r="H25" s="75">
        <f t="shared" si="2"/>
        <v>2291883.25</v>
      </c>
      <c r="I25" s="75">
        <f t="shared" si="2"/>
        <v>2256141.89</v>
      </c>
      <c r="J25" s="75">
        <f t="shared" si="2"/>
        <v>2266011.9</v>
      </c>
      <c r="K25" s="75">
        <f t="shared" si="2"/>
        <v>2371113.87</v>
      </c>
      <c r="L25" s="75">
        <f>SUM(L22:L24)</f>
        <v>2252608.45</v>
      </c>
      <c r="M25" s="75">
        <f>SUM(M22:M24)</f>
        <v>2441740.05</v>
      </c>
      <c r="N25" s="75">
        <f>SUM(N22:N24)</f>
        <v>28177418.119999997</v>
      </c>
    </row>
    <row r="26" spans="1:14" ht="12.75">
      <c r="A26" s="72" t="s">
        <v>213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f>N28</f>
        <v>63526768.95999999</v>
      </c>
    </row>
    <row r="27" spans="1:14" ht="12.75">
      <c r="A27" s="74" t="s">
        <v>214</v>
      </c>
      <c r="B27" s="75">
        <v>9883283.64</v>
      </c>
      <c r="C27" s="75">
        <v>6454462.03</v>
      </c>
      <c r="D27" s="75">
        <v>9432065.03</v>
      </c>
      <c r="E27" s="75">
        <v>6412727.62</v>
      </c>
      <c r="F27" s="75">
        <v>7869968.95</v>
      </c>
      <c r="G27" s="75">
        <v>6044686.23</v>
      </c>
      <c r="H27" s="75">
        <v>6550432.02</v>
      </c>
      <c r="I27" s="75">
        <v>7035934.06</v>
      </c>
      <c r="J27" s="75">
        <v>5929190.11</v>
      </c>
      <c r="K27" s="75">
        <v>6589589.92</v>
      </c>
      <c r="L27" s="75">
        <v>7588426.67</v>
      </c>
      <c r="M27" s="75">
        <v>8154748.11</v>
      </c>
      <c r="N27" s="75">
        <f t="shared" si="1"/>
        <v>87945514.39</v>
      </c>
    </row>
    <row r="28" spans="1:14" ht="12.75">
      <c r="A28" s="74" t="s">
        <v>215</v>
      </c>
      <c r="B28" s="75">
        <v>8430898.72</v>
      </c>
      <c r="C28" s="75">
        <v>5723857.91</v>
      </c>
      <c r="D28" s="75">
        <v>6282715.09</v>
      </c>
      <c r="E28" s="75">
        <v>4323433.25</v>
      </c>
      <c r="F28" s="75">
        <v>5308653.26</v>
      </c>
      <c r="G28" s="75">
        <v>4208869.92</v>
      </c>
      <c r="H28" s="75">
        <v>4308752.86</v>
      </c>
      <c r="I28" s="75">
        <v>4938744.69</v>
      </c>
      <c r="J28" s="75">
        <v>3963722</v>
      </c>
      <c r="K28" s="75">
        <v>4422205.82</v>
      </c>
      <c r="L28" s="75">
        <v>5576522.86</v>
      </c>
      <c r="M28" s="75">
        <v>6038392.58</v>
      </c>
      <c r="N28" s="75">
        <f t="shared" si="1"/>
        <v>63526768.95999999</v>
      </c>
    </row>
    <row r="29" spans="1:14" ht="12.75">
      <c r="A29" s="74" t="s">
        <v>216</v>
      </c>
      <c r="B29" s="75">
        <f aca="true" t="shared" si="3" ref="B29:K29">SUM(B25+B28)</f>
        <v>11753629.75</v>
      </c>
      <c r="C29" s="75">
        <f t="shared" si="3"/>
        <v>7684222.53</v>
      </c>
      <c r="D29" s="75">
        <f t="shared" si="3"/>
        <v>8536043.33</v>
      </c>
      <c r="E29" s="75">
        <f t="shared" si="3"/>
        <v>6590389.0600000005</v>
      </c>
      <c r="F29" s="75">
        <f t="shared" si="3"/>
        <v>7349182.199999999</v>
      </c>
      <c r="G29" s="75">
        <f t="shared" si="3"/>
        <v>6662879.99</v>
      </c>
      <c r="H29" s="75">
        <f t="shared" si="3"/>
        <v>6600636.11</v>
      </c>
      <c r="I29" s="75">
        <f t="shared" si="3"/>
        <v>7194886.58</v>
      </c>
      <c r="J29" s="75">
        <f t="shared" si="3"/>
        <v>6229733.9</v>
      </c>
      <c r="K29" s="75">
        <f t="shared" si="3"/>
        <v>6793319.69</v>
      </c>
      <c r="L29" s="75">
        <f>SUM(L25+L28)</f>
        <v>7829131.3100000005</v>
      </c>
      <c r="M29" s="75">
        <f>SUM(M25+M28)</f>
        <v>8480132.629999999</v>
      </c>
      <c r="N29" s="75">
        <f>SUM(N25+N28)</f>
        <v>91704187.07999998</v>
      </c>
    </row>
    <row r="30" spans="1:14" ht="12.75">
      <c r="A30" s="74" t="s">
        <v>217</v>
      </c>
      <c r="B30" s="75">
        <f aca="true" t="shared" si="4" ref="B30:K30">SUM(B20-B29)</f>
        <v>78826441.86</v>
      </c>
      <c r="C30" s="75">
        <f t="shared" si="4"/>
        <v>85279113.63000001</v>
      </c>
      <c r="D30" s="75">
        <f t="shared" si="4"/>
        <v>77310469.72999999</v>
      </c>
      <c r="E30" s="75">
        <f t="shared" si="4"/>
        <v>66425932.38000001</v>
      </c>
      <c r="F30" s="75">
        <f t="shared" si="4"/>
        <v>68552304.15</v>
      </c>
      <c r="G30" s="75">
        <f t="shared" si="4"/>
        <v>60811455.88</v>
      </c>
      <c r="H30" s="75">
        <f t="shared" si="4"/>
        <v>64461924.05</v>
      </c>
      <c r="I30" s="75">
        <f t="shared" si="4"/>
        <v>75556037.77</v>
      </c>
      <c r="J30" s="75">
        <f t="shared" si="4"/>
        <v>84934819.2</v>
      </c>
      <c r="K30" s="75">
        <f t="shared" si="4"/>
        <v>64877640.55000001</v>
      </c>
      <c r="L30" s="75">
        <f>SUM(L20-L29)</f>
        <v>73791173.96</v>
      </c>
      <c r="M30" s="75">
        <f>SUM(M20-M29)</f>
        <v>92763820</v>
      </c>
      <c r="N30" s="76">
        <f>SUM(N20-N29)</f>
        <v>893591133.1600001</v>
      </c>
    </row>
    <row r="31" ht="12.75">
      <c r="N31" s="77"/>
    </row>
    <row r="32" ht="12.75">
      <c r="N32" s="77"/>
    </row>
    <row r="35" spans="1:11" ht="12.75">
      <c r="A35" s="65"/>
      <c r="B35" s="65"/>
      <c r="F35" s="11"/>
      <c r="J35" s="65"/>
      <c r="K35" s="65"/>
    </row>
    <row r="36" spans="1:11" ht="12.75">
      <c r="A36" s="78" t="s">
        <v>61</v>
      </c>
      <c r="B36" s="78"/>
      <c r="J36" s="51" t="s">
        <v>63</v>
      </c>
      <c r="K36" s="51"/>
    </row>
    <row r="37" spans="1:11" ht="12.75">
      <c r="A37" s="79" t="s">
        <v>62</v>
      </c>
      <c r="B37" s="79"/>
      <c r="J37" s="80" t="s">
        <v>64</v>
      </c>
      <c r="K37" s="80"/>
    </row>
  </sheetData>
  <sheetProtection/>
  <mergeCells count="10">
    <mergeCell ref="A36:B36"/>
    <mergeCell ref="J36:K36"/>
    <mergeCell ref="A37:B37"/>
    <mergeCell ref="J37:K37"/>
    <mergeCell ref="A3:F5"/>
    <mergeCell ref="A7:N7"/>
    <mergeCell ref="A9:A10"/>
    <mergeCell ref="B9:N9"/>
    <mergeCell ref="A11:N11"/>
    <mergeCell ref="A21:N21"/>
  </mergeCells>
  <printOptions/>
  <pageMargins left="0.39" right="0.39" top="0.98" bottom="0.98" header="0.51" footer="0.51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3: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2" customWidth="1"/>
    <col min="2" max="5" width="14.140625" style="2" customWidth="1"/>
    <col min="6" max="16384" width="9.140625" style="2" customWidth="1"/>
  </cols>
  <sheetData>
    <row r="3" spans="1:5" ht="12.75" customHeight="1">
      <c r="A3" s="53" t="s">
        <v>0</v>
      </c>
      <c r="B3" s="53"/>
      <c r="C3" s="53"/>
      <c r="D3" s="53"/>
      <c r="E3" s="53"/>
    </row>
    <row r="4" spans="1:5" ht="12.75" customHeight="1">
      <c r="A4" s="53"/>
      <c r="B4" s="53"/>
      <c r="C4" s="53"/>
      <c r="D4" s="53"/>
      <c r="E4" s="53"/>
    </row>
    <row r="5" spans="1:5" ht="12.75">
      <c r="A5" s="53"/>
      <c r="B5" s="53"/>
      <c r="C5" s="53"/>
      <c r="D5" s="53"/>
      <c r="E5" s="53"/>
    </row>
    <row r="6" ht="12.75"/>
    <row r="7" spans="1:5" ht="12.75">
      <c r="A7" s="81" t="s">
        <v>218</v>
      </c>
      <c r="B7" s="82"/>
      <c r="C7" s="82"/>
      <c r="D7" s="82"/>
      <c r="E7" s="82"/>
    </row>
    <row r="9" spans="1:5" ht="42">
      <c r="A9" s="83" t="s">
        <v>219</v>
      </c>
      <c r="B9" s="38" t="s">
        <v>220</v>
      </c>
      <c r="C9" s="38" t="s">
        <v>221</v>
      </c>
      <c r="D9" s="38" t="s">
        <v>222</v>
      </c>
      <c r="E9" s="38" t="s">
        <v>223</v>
      </c>
    </row>
    <row r="10" spans="1:5" ht="12.75">
      <c r="A10" s="84" t="s">
        <v>224</v>
      </c>
      <c r="B10" s="85">
        <v>39345000</v>
      </c>
      <c r="C10" s="85">
        <v>39345000</v>
      </c>
      <c r="D10" s="85">
        <v>39345000</v>
      </c>
      <c r="E10" s="85">
        <v>38228429.83</v>
      </c>
    </row>
    <row r="11" spans="1:5" ht="12.75">
      <c r="A11" s="86" t="s">
        <v>225</v>
      </c>
      <c r="B11" s="87">
        <v>24947000</v>
      </c>
      <c r="C11" s="87">
        <v>24947000</v>
      </c>
      <c r="D11" s="87">
        <v>24947000</v>
      </c>
      <c r="E11" s="87">
        <v>25718174.93</v>
      </c>
    </row>
    <row r="12" spans="1:5" ht="12.75">
      <c r="A12" s="86" t="s">
        <v>226</v>
      </c>
      <c r="B12" s="87">
        <v>24579000</v>
      </c>
      <c r="C12" s="87">
        <v>24579000</v>
      </c>
      <c r="D12" s="87">
        <v>24579000</v>
      </c>
      <c r="E12" s="87">
        <v>25275819.22</v>
      </c>
    </row>
    <row r="13" spans="1:5" ht="12.75">
      <c r="A13" s="86" t="s">
        <v>227</v>
      </c>
      <c r="B13" s="87">
        <v>330000</v>
      </c>
      <c r="C13" s="87">
        <v>330000</v>
      </c>
      <c r="D13" s="87">
        <v>330000</v>
      </c>
      <c r="E13" s="87">
        <v>403768.89</v>
      </c>
    </row>
    <row r="14" spans="1:5" ht="12.75">
      <c r="A14" s="86" t="s">
        <v>228</v>
      </c>
      <c r="B14" s="87">
        <v>38000</v>
      </c>
      <c r="C14" s="87">
        <v>38000</v>
      </c>
      <c r="D14" s="87">
        <v>38000</v>
      </c>
      <c r="E14" s="87">
        <v>38586.82</v>
      </c>
    </row>
    <row r="15" spans="1:5" ht="12.75">
      <c r="A15" s="86" t="s">
        <v>229</v>
      </c>
      <c r="B15" s="87">
        <v>2000000</v>
      </c>
      <c r="C15" s="87">
        <v>2000000</v>
      </c>
      <c r="D15" s="87">
        <v>2000000</v>
      </c>
      <c r="E15" s="87">
        <v>2459243.19</v>
      </c>
    </row>
    <row r="16" spans="1:5" ht="12.75">
      <c r="A16" s="86" t="s">
        <v>230</v>
      </c>
      <c r="B16" s="87">
        <v>10000000</v>
      </c>
      <c r="C16" s="87">
        <v>10000000</v>
      </c>
      <c r="D16" s="87">
        <v>10000000</v>
      </c>
      <c r="E16" s="87">
        <v>7446014.66</v>
      </c>
    </row>
    <row r="17" spans="1:5" ht="12.75">
      <c r="A17" s="86" t="s">
        <v>231</v>
      </c>
      <c r="B17" s="87">
        <v>10000000</v>
      </c>
      <c r="C17" s="87">
        <v>10000000</v>
      </c>
      <c r="D17" s="87">
        <v>10000000</v>
      </c>
      <c r="E17" s="87">
        <v>7446014.66</v>
      </c>
    </row>
    <row r="18" spans="1:5" ht="12.75">
      <c r="A18" s="86" t="s">
        <v>232</v>
      </c>
      <c r="B18" s="87">
        <v>2398000</v>
      </c>
      <c r="C18" s="87">
        <v>2398000</v>
      </c>
      <c r="D18" s="87">
        <v>2398000</v>
      </c>
      <c r="E18" s="87">
        <v>2604997.05</v>
      </c>
    </row>
    <row r="19" spans="1:5" ht="12.75">
      <c r="A19" s="84" t="s">
        <v>233</v>
      </c>
      <c r="B19" s="85">
        <v>0</v>
      </c>
      <c r="C19" s="85">
        <v>0</v>
      </c>
      <c r="D19" s="85">
        <v>0</v>
      </c>
      <c r="E19" s="85">
        <v>0</v>
      </c>
    </row>
    <row r="20" spans="1:5" ht="12.75">
      <c r="A20" s="84" t="s">
        <v>234</v>
      </c>
      <c r="B20" s="85">
        <v>58392000</v>
      </c>
      <c r="C20" s="85">
        <v>58392000</v>
      </c>
      <c r="D20" s="85">
        <v>58392000</v>
      </c>
      <c r="E20" s="85">
        <v>63236455.52</v>
      </c>
    </row>
    <row r="21" spans="1:5" ht="12.75">
      <c r="A21" s="86" t="s">
        <v>235</v>
      </c>
      <c r="B21" s="87">
        <v>32000000</v>
      </c>
      <c r="C21" s="87">
        <v>32000000</v>
      </c>
      <c r="D21" s="87">
        <v>32000000</v>
      </c>
      <c r="E21" s="87">
        <v>35603940.84</v>
      </c>
    </row>
    <row r="22" spans="1:5" ht="12.75">
      <c r="A22" s="86" t="s">
        <v>236</v>
      </c>
      <c r="B22" s="87">
        <v>32000000</v>
      </c>
      <c r="C22" s="87">
        <v>32000000</v>
      </c>
      <c r="D22" s="87">
        <v>32000000</v>
      </c>
      <c r="E22" s="87">
        <v>35603940.84</v>
      </c>
    </row>
    <row r="23" spans="1:5" ht="12.75">
      <c r="A23" s="86" t="s">
        <v>237</v>
      </c>
      <c r="B23" s="87">
        <v>0</v>
      </c>
      <c r="C23" s="87">
        <v>0</v>
      </c>
      <c r="D23" s="87">
        <v>0</v>
      </c>
      <c r="E23" s="87">
        <v>0</v>
      </c>
    </row>
    <row r="24" spans="1:5" ht="12.75">
      <c r="A24" s="88" t="s">
        <v>238</v>
      </c>
      <c r="B24" s="87">
        <v>26392000</v>
      </c>
      <c r="C24" s="87">
        <v>26392000</v>
      </c>
      <c r="D24" s="87">
        <v>26392000</v>
      </c>
      <c r="E24" s="87">
        <v>27632514.68</v>
      </c>
    </row>
    <row r="25" spans="1:5" ht="12.75">
      <c r="A25" s="89" t="s">
        <v>239</v>
      </c>
      <c r="B25" s="85">
        <v>0</v>
      </c>
      <c r="C25" s="85">
        <v>0</v>
      </c>
      <c r="D25" s="85">
        <v>0</v>
      </c>
      <c r="E25" s="85">
        <v>0</v>
      </c>
    </row>
    <row r="26" spans="1:5" ht="12.75">
      <c r="A26" s="89" t="s">
        <v>240</v>
      </c>
      <c r="B26" s="85">
        <v>0</v>
      </c>
      <c r="C26" s="85">
        <v>0</v>
      </c>
      <c r="D26" s="85">
        <v>0</v>
      </c>
      <c r="E26" s="85">
        <v>0</v>
      </c>
    </row>
    <row r="27" spans="1:5" ht="24">
      <c r="A27" s="90" t="s">
        <v>241</v>
      </c>
      <c r="B27" s="85">
        <v>0</v>
      </c>
      <c r="C27" s="85">
        <v>0</v>
      </c>
      <c r="D27" s="85">
        <v>0</v>
      </c>
      <c r="E27" s="85">
        <v>0</v>
      </c>
    </row>
    <row r="28" spans="1:5" ht="24">
      <c r="A28" s="90" t="s">
        <v>242</v>
      </c>
      <c r="B28" s="85">
        <v>0</v>
      </c>
      <c r="C28" s="85">
        <v>0</v>
      </c>
      <c r="D28" s="85">
        <v>0</v>
      </c>
      <c r="E28" s="85">
        <v>0</v>
      </c>
    </row>
    <row r="29" spans="1:5" ht="24">
      <c r="A29" s="90" t="s">
        <v>243</v>
      </c>
      <c r="B29" s="85">
        <v>97737000</v>
      </c>
      <c r="C29" s="85">
        <v>97737000</v>
      </c>
      <c r="D29" s="85">
        <v>97737000</v>
      </c>
      <c r="E29" s="85">
        <v>101464885.35</v>
      </c>
    </row>
    <row r="30" ht="12.75">
      <c r="D30" s="2" t="s">
        <v>244</v>
      </c>
    </row>
    <row r="32" spans="1:5" ht="48">
      <c r="A32" s="84" t="s">
        <v>245</v>
      </c>
      <c r="B32" s="91" t="s">
        <v>246</v>
      </c>
      <c r="C32" s="91" t="s">
        <v>247</v>
      </c>
      <c r="D32" s="91" t="s">
        <v>248</v>
      </c>
      <c r="E32" s="91" t="s">
        <v>249</v>
      </c>
    </row>
    <row r="33" spans="1:5" ht="12.75">
      <c r="A33" s="84" t="s">
        <v>250</v>
      </c>
      <c r="B33" s="85">
        <v>30935000</v>
      </c>
      <c r="C33" s="85">
        <v>36814000</v>
      </c>
      <c r="D33" s="85">
        <v>32124438.98</v>
      </c>
      <c r="E33" s="85">
        <v>32124438.98</v>
      </c>
    </row>
    <row r="34" spans="1:5" ht="12.75">
      <c r="A34" s="86" t="s">
        <v>251</v>
      </c>
      <c r="B34" s="87">
        <v>30535000</v>
      </c>
      <c r="C34" s="87">
        <v>35414000</v>
      </c>
      <c r="D34" s="87">
        <v>32055208.38</v>
      </c>
      <c r="E34" s="87">
        <v>32055208.38</v>
      </c>
    </row>
    <row r="35" spans="1:5" ht="12.75">
      <c r="A35" s="86" t="s">
        <v>252</v>
      </c>
      <c r="B35" s="87">
        <v>400000</v>
      </c>
      <c r="C35" s="87">
        <v>1400000</v>
      </c>
      <c r="D35" s="87">
        <v>69230.6</v>
      </c>
      <c r="E35" s="87">
        <v>69230.6</v>
      </c>
    </row>
    <row r="36" spans="1:5" ht="12.75">
      <c r="A36" s="84" t="s">
        <v>253</v>
      </c>
      <c r="B36" s="85">
        <v>34400000</v>
      </c>
      <c r="C36" s="85">
        <v>37602404.75</v>
      </c>
      <c r="D36" s="85">
        <v>36640372.86</v>
      </c>
      <c r="E36" s="85">
        <v>36640372.86</v>
      </c>
    </row>
    <row r="37" spans="1:5" ht="12.75">
      <c r="A37" s="86" t="s">
        <v>254</v>
      </c>
      <c r="B37" s="87">
        <v>23700000</v>
      </c>
      <c r="C37" s="87">
        <v>26702404.75</v>
      </c>
      <c r="D37" s="87">
        <v>26119086.16</v>
      </c>
      <c r="E37" s="87">
        <v>26119086.16</v>
      </c>
    </row>
    <row r="38" spans="1:5" ht="12.75">
      <c r="A38" s="86" t="s">
        <v>255</v>
      </c>
      <c r="B38" s="87">
        <v>5000000</v>
      </c>
      <c r="C38" s="87">
        <v>5200000</v>
      </c>
      <c r="D38" s="87">
        <v>5066857.02</v>
      </c>
      <c r="E38" s="87">
        <v>5066857.02</v>
      </c>
    </row>
    <row r="39" spans="1:5" ht="12.75">
      <c r="A39" s="86" t="s">
        <v>256</v>
      </c>
      <c r="B39" s="87">
        <v>5700000</v>
      </c>
      <c r="C39" s="87">
        <v>5700000</v>
      </c>
      <c r="D39" s="87">
        <v>5454429.68</v>
      </c>
      <c r="E39" s="87">
        <v>5454429.68</v>
      </c>
    </row>
    <row r="40" spans="1:5" ht="12.75">
      <c r="A40" s="86" t="s">
        <v>257</v>
      </c>
      <c r="B40" s="87">
        <v>0</v>
      </c>
      <c r="C40" s="87">
        <v>0</v>
      </c>
      <c r="D40" s="87">
        <v>0</v>
      </c>
      <c r="E40" s="87">
        <v>0</v>
      </c>
    </row>
    <row r="41" spans="1:5" ht="24">
      <c r="A41" s="90" t="s">
        <v>258</v>
      </c>
      <c r="B41" s="85">
        <v>36402000</v>
      </c>
      <c r="C41" s="85">
        <v>31822000</v>
      </c>
      <c r="D41" s="85">
        <v>0</v>
      </c>
      <c r="E41" s="85">
        <v>0</v>
      </c>
    </row>
    <row r="42" spans="1:5" ht="24">
      <c r="A42" s="90" t="s">
        <v>259</v>
      </c>
      <c r="B42" s="85">
        <v>101737000</v>
      </c>
      <c r="C42" s="85">
        <v>106238404.75</v>
      </c>
      <c r="D42" s="85">
        <v>68764811.84</v>
      </c>
      <c r="E42" s="85">
        <v>68764811.84</v>
      </c>
    </row>
    <row r="43" spans="1:5" ht="24">
      <c r="A43" s="90" t="s">
        <v>260</v>
      </c>
      <c r="B43" s="85">
        <v>-4000000</v>
      </c>
      <c r="C43" s="85">
        <v>-8501404.75</v>
      </c>
      <c r="D43" s="85">
        <v>32700073.50999999</v>
      </c>
      <c r="E43" s="85">
        <v>32700073.50999999</v>
      </c>
    </row>
    <row r="46" spans="1:4" ht="12.75">
      <c r="A46" s="65"/>
      <c r="C46" s="65"/>
      <c r="D46" s="65"/>
    </row>
    <row r="47" spans="1:4" ht="12.75">
      <c r="A47" s="46" t="s">
        <v>61</v>
      </c>
      <c r="C47" s="51" t="s">
        <v>63</v>
      </c>
      <c r="D47" s="51"/>
    </row>
    <row r="48" spans="1:4" ht="12.75">
      <c r="A48" s="46" t="s">
        <v>62</v>
      </c>
      <c r="C48" s="52" t="s">
        <v>64</v>
      </c>
      <c r="D48" s="52"/>
    </row>
  </sheetData>
  <sheetProtection/>
  <mergeCells count="3">
    <mergeCell ref="A3:E5"/>
    <mergeCell ref="C47:D47"/>
    <mergeCell ref="C48:D48"/>
  </mergeCells>
  <printOptions/>
  <pageMargins left="0.59" right="0.59" top="0.98" bottom="0.98" header="0.51" footer="0.51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3:E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2" customWidth="1"/>
    <col min="2" max="2" width="13.00390625" style="2" customWidth="1"/>
    <col min="3" max="3" width="4.140625" style="2" customWidth="1"/>
    <col min="4" max="4" width="40.140625" style="2" customWidth="1"/>
    <col min="5" max="5" width="12.7109375" style="2" customWidth="1"/>
    <col min="6" max="16384" width="9.140625" style="2" customWidth="1"/>
  </cols>
  <sheetData>
    <row r="3" spans="1:5" ht="12.75" customHeight="1">
      <c r="A3" s="53" t="s">
        <v>0</v>
      </c>
      <c r="B3" s="53"/>
      <c r="C3" s="53"/>
      <c r="D3" s="53"/>
      <c r="E3" s="53"/>
    </row>
    <row r="4" spans="1:5" ht="12.75" customHeight="1">
      <c r="A4" s="53"/>
      <c r="B4" s="53"/>
      <c r="C4" s="53"/>
      <c r="D4" s="53"/>
      <c r="E4" s="53"/>
    </row>
    <row r="5" spans="1:5" ht="12.75" customHeight="1">
      <c r="A5" s="53"/>
      <c r="B5" s="53"/>
      <c r="C5" s="53"/>
      <c r="D5" s="53"/>
      <c r="E5" s="53"/>
    </row>
    <row r="6" ht="12.75"/>
    <row r="7" spans="1:5" ht="27.75" customHeight="1">
      <c r="A7" s="92" t="s">
        <v>261</v>
      </c>
      <c r="B7" s="92"/>
      <c r="C7" s="92"/>
      <c r="D7" s="92"/>
      <c r="E7" s="92"/>
    </row>
    <row r="11" spans="1:5" ht="12.75">
      <c r="A11" s="93" t="s">
        <v>1</v>
      </c>
      <c r="B11" s="94">
        <f>SUM(B13,B15,B17)</f>
        <v>101469624.75</v>
      </c>
      <c r="C11" s="95"/>
      <c r="D11" s="93" t="s">
        <v>34</v>
      </c>
      <c r="E11" s="94">
        <f>SUM(E13,E15,E17)</f>
        <v>68036627.1</v>
      </c>
    </row>
    <row r="12" spans="2:5" ht="12.75">
      <c r="B12" s="96"/>
      <c r="D12" s="97"/>
      <c r="E12" s="98"/>
    </row>
    <row r="13" spans="1:5" ht="12.75">
      <c r="A13" s="99" t="s">
        <v>262</v>
      </c>
      <c r="B13" s="100">
        <v>101464885.35</v>
      </c>
      <c r="C13" s="101"/>
      <c r="D13" s="99" t="s">
        <v>263</v>
      </c>
      <c r="E13" s="100">
        <v>65217295.11</v>
      </c>
    </row>
    <row r="14" spans="2:5" ht="12.75">
      <c r="B14" s="96"/>
      <c r="D14" s="97"/>
      <c r="E14" s="98"/>
    </row>
    <row r="15" spans="1:5" ht="12.75">
      <c r="A15" s="99" t="s">
        <v>264</v>
      </c>
      <c r="B15" s="100">
        <v>0</v>
      </c>
      <c r="C15" s="101"/>
      <c r="D15" s="99" t="s">
        <v>264</v>
      </c>
      <c r="E15" s="100">
        <v>0</v>
      </c>
    </row>
    <row r="16" spans="2:5" ht="12.75">
      <c r="B16" s="96"/>
      <c r="D16" s="97"/>
      <c r="E16" s="98"/>
    </row>
    <row r="17" spans="1:5" ht="12.75">
      <c r="A17" s="99" t="s">
        <v>265</v>
      </c>
      <c r="B17" s="100">
        <v>4739.4</v>
      </c>
      <c r="C17" s="101"/>
      <c r="D17" s="99" t="s">
        <v>265</v>
      </c>
      <c r="E17" s="100">
        <v>2819331.99</v>
      </c>
    </row>
    <row r="18" spans="2:5" ht="12.75">
      <c r="B18" s="96"/>
      <c r="D18" s="97"/>
      <c r="E18" s="98"/>
    </row>
    <row r="19" spans="2:5" ht="12.75">
      <c r="B19" s="96"/>
      <c r="D19" s="97"/>
      <c r="E19" s="98"/>
    </row>
    <row r="20" spans="2:5" ht="12.75">
      <c r="B20" s="96"/>
      <c r="D20" s="97"/>
      <c r="E20" s="98"/>
    </row>
    <row r="21" spans="1:5" ht="12.75">
      <c r="A21" s="93" t="s">
        <v>266</v>
      </c>
      <c r="B21" s="94">
        <f>SUM(B23,B25,B27)</f>
        <v>679103335.7299999</v>
      </c>
      <c r="C21" s="95"/>
      <c r="D21" s="93" t="s">
        <v>267</v>
      </c>
      <c r="E21" s="94">
        <f>SUM(E23,E25,E27)</f>
        <v>833987893.52</v>
      </c>
    </row>
    <row r="22" spans="2:5" ht="12.75">
      <c r="B22" s="96"/>
      <c r="D22" s="97"/>
      <c r="E22" s="98"/>
    </row>
    <row r="23" spans="1:5" ht="12.75">
      <c r="A23" s="99" t="s">
        <v>268</v>
      </c>
      <c r="B23" s="100">
        <v>0</v>
      </c>
      <c r="C23" s="101"/>
      <c r="D23" s="99" t="s">
        <v>268</v>
      </c>
      <c r="E23" s="100">
        <v>0</v>
      </c>
    </row>
    <row r="24" spans="2:5" ht="12.75">
      <c r="B24" s="96"/>
      <c r="D24" s="97"/>
      <c r="E24" s="98"/>
    </row>
    <row r="25" spans="1:5" ht="12.75">
      <c r="A25" s="99" t="s">
        <v>269</v>
      </c>
      <c r="B25" s="100">
        <v>245519.17</v>
      </c>
      <c r="C25" s="101"/>
      <c r="D25" s="99" t="s">
        <v>269</v>
      </c>
      <c r="E25" s="100">
        <v>189208.48</v>
      </c>
    </row>
    <row r="26" spans="2:5" ht="12.75">
      <c r="B26" s="96"/>
      <c r="D26" s="97"/>
      <c r="E26" s="98"/>
    </row>
    <row r="27" spans="1:5" ht="12.75">
      <c r="A27" s="99" t="s">
        <v>270</v>
      </c>
      <c r="B27" s="100">
        <v>678857816.56</v>
      </c>
      <c r="C27" s="101"/>
      <c r="D27" s="99" t="s">
        <v>270</v>
      </c>
      <c r="E27" s="100">
        <v>833798685.04</v>
      </c>
    </row>
    <row r="28" spans="2:5" ht="12.75">
      <c r="B28" s="96"/>
      <c r="E28" s="96"/>
    </row>
    <row r="29" spans="2:5" ht="12.75">
      <c r="B29" s="96"/>
      <c r="E29" s="96"/>
    </row>
    <row r="30" spans="2:5" ht="12.75">
      <c r="B30" s="96"/>
      <c r="E30" s="96"/>
    </row>
    <row r="31" spans="1:5" ht="12.75">
      <c r="A31" s="93" t="s">
        <v>271</v>
      </c>
      <c r="B31" s="94">
        <f>SUM(B11,B21)</f>
        <v>780572960.4799999</v>
      </c>
      <c r="C31" s="102"/>
      <c r="D31" s="93" t="s">
        <v>271</v>
      </c>
      <c r="E31" s="94">
        <f>SUM(E11,E21)</f>
        <v>902024520.62</v>
      </c>
    </row>
    <row r="35" spans="1:5" ht="12.75">
      <c r="A35" s="103" t="s">
        <v>272</v>
      </c>
      <c r="B35" s="104"/>
      <c r="C35" s="104"/>
      <c r="D35" s="104"/>
      <c r="E35" s="104"/>
    </row>
    <row r="36" spans="1:5" ht="12.75">
      <c r="A36" s="97"/>
      <c r="B36" s="97"/>
      <c r="C36" s="97"/>
      <c r="D36" s="97"/>
      <c r="E36" s="97"/>
    </row>
    <row r="37" spans="1:5" ht="12.75">
      <c r="A37" s="93" t="s">
        <v>273</v>
      </c>
      <c r="B37" s="97"/>
      <c r="C37" s="97"/>
      <c r="D37" s="97"/>
      <c r="E37" s="94">
        <f>E21</f>
        <v>833987893.52</v>
      </c>
    </row>
    <row r="38" s="1" customFormat="1" ht="8.25">
      <c r="E38" s="105"/>
    </row>
    <row r="39" spans="1:5" ht="12.75">
      <c r="A39" s="93" t="s">
        <v>274</v>
      </c>
      <c r="B39" s="97"/>
      <c r="C39" s="97"/>
      <c r="D39" s="97"/>
      <c r="E39" s="94">
        <v>119.7</v>
      </c>
    </row>
    <row r="40" s="1" customFormat="1" ht="8.25">
      <c r="E40" s="105"/>
    </row>
    <row r="41" spans="1:5" ht="12.75">
      <c r="A41" s="93" t="s">
        <v>275</v>
      </c>
      <c r="B41" s="97"/>
      <c r="C41" s="97"/>
      <c r="D41" s="97"/>
      <c r="E41" s="94">
        <f>SUM(E37-E39)</f>
        <v>833987773.8199999</v>
      </c>
    </row>
    <row r="42" s="1" customFormat="1" ht="8.25">
      <c r="E42" s="105"/>
    </row>
    <row r="43" spans="1:5" ht="12.75">
      <c r="A43" s="93" t="s">
        <v>276</v>
      </c>
      <c r="B43" s="97"/>
      <c r="C43" s="97"/>
      <c r="D43" s="97"/>
      <c r="E43" s="94">
        <v>3547516.73</v>
      </c>
    </row>
    <row r="44" s="1" customFormat="1" ht="8.25">
      <c r="E44" s="105"/>
    </row>
    <row r="45" spans="1:5" ht="12.75">
      <c r="A45" s="93" t="s">
        <v>277</v>
      </c>
      <c r="B45" s="97"/>
      <c r="C45" s="97"/>
      <c r="D45" s="97"/>
      <c r="E45" s="94">
        <f>SUM(E41-E43)</f>
        <v>830440257.0899999</v>
      </c>
    </row>
    <row r="49" spans="1:5" ht="12.75">
      <c r="A49" s="65"/>
      <c r="D49" s="65"/>
      <c r="E49" s="11"/>
    </row>
    <row r="50" spans="1:5" ht="12.75">
      <c r="A50" s="106" t="s">
        <v>61</v>
      </c>
      <c r="C50" s="99"/>
      <c r="D50" s="47" t="s">
        <v>63</v>
      </c>
      <c r="E50" s="107"/>
    </row>
    <row r="51" spans="1:5" ht="12.75">
      <c r="A51" s="106" t="s">
        <v>62</v>
      </c>
      <c r="C51" s="99"/>
      <c r="D51" s="48" t="s">
        <v>64</v>
      </c>
      <c r="E51" s="107"/>
    </row>
  </sheetData>
  <sheetProtection/>
  <mergeCells count="3">
    <mergeCell ref="A3:E5"/>
    <mergeCell ref="A7:E7"/>
    <mergeCell ref="A35:E35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3: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2" customWidth="1"/>
    <col min="2" max="4" width="20.7109375" style="2" customWidth="1"/>
    <col min="5" max="16384" width="9.140625" style="2" customWidth="1"/>
  </cols>
  <sheetData>
    <row r="3" spans="1:4" ht="12.75" customHeight="1">
      <c r="A3" s="53" t="s">
        <v>0</v>
      </c>
      <c r="B3" s="53"/>
      <c r="C3" s="53"/>
      <c r="D3" s="53"/>
    </row>
    <row r="4" spans="1:4" ht="12.75" customHeight="1">
      <c r="A4" s="53"/>
      <c r="B4" s="53"/>
      <c r="C4" s="53"/>
      <c r="D4" s="53"/>
    </row>
    <row r="5" spans="1:4" ht="12.75" customHeight="1">
      <c r="A5" s="53"/>
      <c r="B5" s="53"/>
      <c r="C5" s="53"/>
      <c r="D5" s="53"/>
    </row>
    <row r="6" ht="12.75"/>
    <row r="7" ht="12.75">
      <c r="A7" s="108" t="s">
        <v>278</v>
      </c>
    </row>
    <row r="10" spans="1:4" ht="12.75">
      <c r="A10" s="109" t="s">
        <v>190</v>
      </c>
      <c r="B10" s="109" t="s">
        <v>279</v>
      </c>
      <c r="C10" s="110"/>
      <c r="D10" s="110"/>
    </row>
    <row r="11" spans="1:4" ht="12.75">
      <c r="A11" s="109"/>
      <c r="B11" s="111" t="s">
        <v>280</v>
      </c>
      <c r="C11" s="111" t="s">
        <v>281</v>
      </c>
      <c r="D11" s="111" t="s">
        <v>282</v>
      </c>
    </row>
    <row r="12" spans="1:4" ht="12.75">
      <c r="A12" s="112"/>
      <c r="B12" s="113"/>
      <c r="C12" s="114"/>
      <c r="D12" s="114"/>
    </row>
    <row r="13" spans="1:4" ht="12.75">
      <c r="A13" s="115" t="s">
        <v>283</v>
      </c>
      <c r="B13" s="116">
        <v>56403668.96</v>
      </c>
      <c r="C13" s="116">
        <v>64245746.68</v>
      </c>
      <c r="D13" s="116">
        <v>63857103.21</v>
      </c>
    </row>
    <row r="14" spans="1:4" ht="12.75">
      <c r="A14" s="117"/>
      <c r="B14" s="118"/>
      <c r="C14" s="119"/>
      <c r="D14" s="119"/>
    </row>
    <row r="15" spans="1:4" ht="12.75">
      <c r="A15" s="115" t="s">
        <v>284</v>
      </c>
      <c r="B15" s="116">
        <f>SUM(B17+B19-B21)</f>
        <v>365159689.68</v>
      </c>
      <c r="C15" s="116">
        <f>SUM(C17+C19-C21)</f>
        <v>420887577.62</v>
      </c>
      <c r="D15" s="116">
        <f>SUM(D17+D19-D21)</f>
        <v>372917396.23</v>
      </c>
    </row>
    <row r="16" spans="1:4" ht="12.75">
      <c r="A16" s="117"/>
      <c r="B16" s="118"/>
      <c r="C16" s="119"/>
      <c r="D16" s="119"/>
    </row>
    <row r="17" spans="1:4" ht="12.75">
      <c r="A17" s="120" t="s">
        <v>285</v>
      </c>
      <c r="B17" s="121">
        <v>379849937.86</v>
      </c>
      <c r="C17" s="122">
        <v>422912693.86</v>
      </c>
      <c r="D17" s="122">
        <v>394782140.42</v>
      </c>
    </row>
    <row r="18" spans="1:4" ht="12.75">
      <c r="A18" s="117"/>
      <c r="B18" s="118"/>
      <c r="C18" s="119"/>
      <c r="D18" s="119"/>
    </row>
    <row r="19" spans="1:4" ht="12.75">
      <c r="A19" s="120" t="s">
        <v>286</v>
      </c>
      <c r="B19" s="121">
        <v>736745.61</v>
      </c>
      <c r="C19" s="122">
        <v>154550.57</v>
      </c>
      <c r="D19" s="122">
        <v>486346.69</v>
      </c>
    </row>
    <row r="20" spans="1:4" ht="12.75">
      <c r="A20" s="117"/>
      <c r="B20" s="118"/>
      <c r="C20" s="119"/>
      <c r="D20" s="119"/>
    </row>
    <row r="21" spans="1:4" ht="12.75">
      <c r="A21" s="120" t="s">
        <v>287</v>
      </c>
      <c r="B21" s="121">
        <v>15426993.79</v>
      </c>
      <c r="C21" s="122">
        <v>2179666.81</v>
      </c>
      <c r="D21" s="122">
        <v>22351090.88</v>
      </c>
    </row>
    <row r="22" spans="1:4" ht="12.75">
      <c r="A22" s="117"/>
      <c r="B22" s="118"/>
      <c r="C22" s="119"/>
      <c r="D22" s="119"/>
    </row>
    <row r="23" spans="1:4" ht="12.75">
      <c r="A23" s="115" t="s">
        <v>288</v>
      </c>
      <c r="B23" s="116">
        <f>B13-B15</f>
        <v>-308756020.72</v>
      </c>
      <c r="C23" s="116">
        <f>C13-C15</f>
        <v>-356641830.94</v>
      </c>
      <c r="D23" s="116">
        <f>D13-D15</f>
        <v>-309060293.02000004</v>
      </c>
    </row>
    <row r="24" spans="1:4" ht="12.75">
      <c r="A24" s="117"/>
      <c r="B24" s="118"/>
      <c r="C24" s="119"/>
      <c r="D24" s="119"/>
    </row>
    <row r="25" spans="1:4" ht="12.75">
      <c r="A25" s="120" t="s">
        <v>289</v>
      </c>
      <c r="B25" s="121">
        <v>0</v>
      </c>
      <c r="C25" s="122">
        <v>0</v>
      </c>
      <c r="D25" s="122">
        <v>0</v>
      </c>
    </row>
    <row r="26" spans="1:4" ht="12.75">
      <c r="A26" s="117"/>
      <c r="B26" s="118"/>
      <c r="C26" s="119"/>
      <c r="D26" s="119"/>
    </row>
    <row r="27" spans="1:4" ht="12.75">
      <c r="A27" s="120" t="s">
        <v>290</v>
      </c>
      <c r="B27" s="121">
        <v>0</v>
      </c>
      <c r="C27" s="122">
        <v>0</v>
      </c>
      <c r="D27" s="122">
        <v>0</v>
      </c>
    </row>
    <row r="28" spans="1:4" ht="12.75">
      <c r="A28" s="117"/>
      <c r="B28" s="118"/>
      <c r="C28" s="119"/>
      <c r="D28" s="119"/>
    </row>
    <row r="29" spans="1:4" ht="12.75">
      <c r="A29" s="123" t="s">
        <v>291</v>
      </c>
      <c r="B29" s="124">
        <f>B23+B25-B27</f>
        <v>-308756020.72</v>
      </c>
      <c r="C29" s="124">
        <f>C23+C25-C27</f>
        <v>-356641830.94</v>
      </c>
      <c r="D29" s="124">
        <f>D23+D25-D27</f>
        <v>-309060293.02000004</v>
      </c>
    </row>
    <row r="31" ht="12.75">
      <c r="D31" s="125"/>
    </row>
    <row r="33" spans="1:4" ht="12.75">
      <c r="A33" s="109" t="s">
        <v>190</v>
      </c>
      <c r="B33" s="109"/>
      <c r="C33" s="126" t="s">
        <v>292</v>
      </c>
      <c r="D33" s="126"/>
    </row>
    <row r="34" spans="1:4" ht="12.75">
      <c r="A34" s="109"/>
      <c r="B34" s="109"/>
      <c r="C34" s="111" t="s">
        <v>293</v>
      </c>
      <c r="D34" s="111" t="s">
        <v>294</v>
      </c>
    </row>
    <row r="35" spans="1:4" ht="12.75">
      <c r="A35" s="127" t="s">
        <v>295</v>
      </c>
      <c r="B35" s="110"/>
      <c r="C35" s="128">
        <f>SUM(D29-C29)</f>
        <v>47581537.91999996</v>
      </c>
      <c r="D35" s="128">
        <f>SUM(D29-B29)</f>
        <v>-304272.3000000119</v>
      </c>
    </row>
    <row r="39" spans="1:4" ht="12.75">
      <c r="A39" s="129" t="s">
        <v>296</v>
      </c>
      <c r="B39" s="130"/>
      <c r="C39" s="130"/>
      <c r="D39" s="131"/>
    </row>
    <row r="40" spans="1:4" ht="12.75">
      <c r="A40" s="132" t="s">
        <v>297</v>
      </c>
      <c r="B40" s="133"/>
      <c r="C40" s="134"/>
      <c r="D40" s="135">
        <v>0</v>
      </c>
    </row>
    <row r="41" spans="1:4" ht="12.75">
      <c r="A41" s="136" t="s">
        <v>298</v>
      </c>
      <c r="B41" s="137"/>
      <c r="C41" s="138"/>
      <c r="D41" s="139"/>
    </row>
    <row r="44" spans="1:4" ht="12.75">
      <c r="A44" s="140" t="s">
        <v>299</v>
      </c>
      <c r="B44" s="141"/>
      <c r="C44" s="141"/>
      <c r="D44" s="141"/>
    </row>
    <row r="45" spans="1:4" ht="12.75" customHeight="1">
      <c r="A45" s="142" t="s">
        <v>300</v>
      </c>
      <c r="B45" s="142"/>
      <c r="C45" s="142"/>
      <c r="D45" s="142"/>
    </row>
    <row r="46" spans="1:4" ht="12.75">
      <c r="A46" s="142"/>
      <c r="B46" s="142"/>
      <c r="C46" s="142"/>
      <c r="D46" s="142"/>
    </row>
    <row r="47" spans="1:4" ht="12.75" customHeight="1">
      <c r="A47" s="143" t="s">
        <v>301</v>
      </c>
      <c r="B47" s="143"/>
      <c r="C47" s="143"/>
      <c r="D47" s="143"/>
    </row>
    <row r="48" spans="1:4" ht="12.75">
      <c r="A48" s="144"/>
      <c r="B48" s="145"/>
      <c r="C48" s="145"/>
      <c r="D48" s="145"/>
    </row>
    <row r="49" spans="1:4" ht="12.75">
      <c r="A49" s="144"/>
      <c r="B49" s="145"/>
      <c r="C49" s="145"/>
      <c r="D49" s="145"/>
    </row>
    <row r="50" spans="1:4" ht="12.75">
      <c r="A50" s="65"/>
      <c r="C50" s="146"/>
      <c r="D50" s="146"/>
    </row>
    <row r="51" spans="1:4" ht="12.75">
      <c r="A51" s="106" t="s">
        <v>61</v>
      </c>
      <c r="C51" s="51" t="s">
        <v>63</v>
      </c>
      <c r="D51" s="51"/>
    </row>
    <row r="52" spans="1:4" ht="12.75">
      <c r="A52" s="106" t="s">
        <v>62</v>
      </c>
      <c r="C52" s="52" t="s">
        <v>64</v>
      </c>
      <c r="D52" s="52"/>
    </row>
  </sheetData>
  <sheetProtection/>
  <mergeCells count="16">
    <mergeCell ref="A47:D47"/>
    <mergeCell ref="C50:D50"/>
    <mergeCell ref="C51:D51"/>
    <mergeCell ref="C52:D52"/>
    <mergeCell ref="A39:D39"/>
    <mergeCell ref="A40:C40"/>
    <mergeCell ref="D40:D41"/>
    <mergeCell ref="A41:C41"/>
    <mergeCell ref="A44:D44"/>
    <mergeCell ref="A45:D46"/>
    <mergeCell ref="A3:D5"/>
    <mergeCell ref="A10:A11"/>
    <mergeCell ref="B10:D10"/>
    <mergeCell ref="A33:B34"/>
    <mergeCell ref="C33:D33"/>
    <mergeCell ref="A35:B35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3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2" customWidth="1"/>
    <col min="2" max="4" width="20.7109375" style="2" customWidth="1"/>
    <col min="5" max="16384" width="9.140625" style="2" customWidth="1"/>
  </cols>
  <sheetData>
    <row r="3" spans="1:4" ht="12.75" customHeight="1">
      <c r="A3" s="53" t="s">
        <v>0</v>
      </c>
      <c r="B3" s="53"/>
      <c r="C3" s="53"/>
      <c r="D3" s="53"/>
    </row>
    <row r="4" spans="1:4" ht="12.75" customHeight="1">
      <c r="A4" s="53"/>
      <c r="B4" s="53"/>
      <c r="C4" s="53"/>
      <c r="D4" s="53"/>
    </row>
    <row r="5" spans="1:4" ht="12.75" customHeight="1">
      <c r="A5" s="53"/>
      <c r="B5" s="53"/>
      <c r="C5" s="53"/>
      <c r="D5" s="53"/>
    </row>
    <row r="6" ht="12.75"/>
    <row r="7" ht="12.75">
      <c r="A7" s="108" t="s">
        <v>302</v>
      </c>
    </row>
    <row r="10" spans="1:4" ht="12.75">
      <c r="A10" s="109" t="s">
        <v>190</v>
      </c>
      <c r="B10" s="109" t="s">
        <v>279</v>
      </c>
      <c r="C10" s="110"/>
      <c r="D10" s="110"/>
    </row>
    <row r="11" spans="1:4" ht="12.75">
      <c r="A11" s="109"/>
      <c r="B11" s="111" t="s">
        <v>280</v>
      </c>
      <c r="C11" s="111" t="s">
        <v>281</v>
      </c>
      <c r="D11" s="111" t="s">
        <v>282</v>
      </c>
    </row>
    <row r="12" spans="1:4" ht="12.75">
      <c r="A12" s="112"/>
      <c r="B12" s="113"/>
      <c r="C12" s="114"/>
      <c r="D12" s="114"/>
    </row>
    <row r="13" spans="1:4" ht="12.75">
      <c r="A13" s="115" t="s">
        <v>303</v>
      </c>
      <c r="B13" s="116">
        <f>SUM(B15,B17)</f>
        <v>663615440.45</v>
      </c>
      <c r="C13" s="116">
        <f>SUM(C15,C17)</f>
        <v>663615440.45</v>
      </c>
      <c r="D13" s="116">
        <f>SUM(D15,D17)</f>
        <v>791319000.89</v>
      </c>
    </row>
    <row r="14" spans="1:4" ht="12.75">
      <c r="A14" s="117"/>
      <c r="B14" s="118"/>
      <c r="C14" s="119"/>
      <c r="D14" s="119"/>
    </row>
    <row r="15" spans="1:4" ht="12.75">
      <c r="A15" s="117" t="s">
        <v>304</v>
      </c>
      <c r="B15" s="118">
        <v>663615440.45</v>
      </c>
      <c r="C15" s="119">
        <v>663615440.45</v>
      </c>
      <c r="D15" s="119">
        <v>791319000.89</v>
      </c>
    </row>
    <row r="16" spans="1:4" ht="12.75">
      <c r="A16" s="117"/>
      <c r="B16" s="118"/>
      <c r="C16" s="119"/>
      <c r="D16" s="119"/>
    </row>
    <row r="17" spans="1:4" ht="12.75">
      <c r="A17" s="117" t="s">
        <v>305</v>
      </c>
      <c r="B17" s="118">
        <v>0</v>
      </c>
      <c r="C17" s="119">
        <v>0</v>
      </c>
      <c r="D17" s="119">
        <v>0</v>
      </c>
    </row>
    <row r="18" spans="1:4" ht="12.75">
      <c r="A18" s="117"/>
      <c r="B18" s="118"/>
      <c r="C18" s="119"/>
      <c r="D18" s="119"/>
    </row>
    <row r="19" spans="1:4" ht="12.75">
      <c r="A19" s="115" t="s">
        <v>284</v>
      </c>
      <c r="B19" s="116">
        <f>SUM(B21+B23-B25)</f>
        <v>676968007.18</v>
      </c>
      <c r="C19" s="116">
        <f>SUM(C21+C23-C25)</f>
        <v>821005591.38</v>
      </c>
      <c r="D19" s="116">
        <f>SUM(D21+D23-D25)</f>
        <v>831164887.64</v>
      </c>
    </row>
    <row r="20" spans="1:4" ht="12.75">
      <c r="A20" s="117"/>
      <c r="B20" s="118"/>
      <c r="C20" s="119"/>
      <c r="D20" s="119"/>
    </row>
    <row r="21" spans="1:4" ht="12.75">
      <c r="A21" s="120" t="s">
        <v>285</v>
      </c>
      <c r="B21" s="121">
        <v>245519.17</v>
      </c>
      <c r="C21" s="122">
        <v>557003.75</v>
      </c>
      <c r="D21" s="122">
        <v>189208.48</v>
      </c>
    </row>
    <row r="22" spans="1:4" ht="12.75">
      <c r="A22" s="117"/>
      <c r="B22" s="118"/>
      <c r="C22" s="119"/>
      <c r="D22" s="119"/>
    </row>
    <row r="23" spans="1:4" ht="12.75">
      <c r="A23" s="120" t="s">
        <v>286</v>
      </c>
      <c r="B23" s="121">
        <v>679537080.6</v>
      </c>
      <c r="C23" s="122">
        <v>820448587.63</v>
      </c>
      <c r="D23" s="122">
        <v>834523195.89</v>
      </c>
    </row>
    <row r="24" spans="1:4" ht="12.75">
      <c r="A24" s="117"/>
      <c r="B24" s="118"/>
      <c r="C24" s="119"/>
      <c r="D24" s="119"/>
    </row>
    <row r="25" spans="1:4" ht="12.75">
      <c r="A25" s="120" t="s">
        <v>287</v>
      </c>
      <c r="B25" s="121">
        <v>2814592.59</v>
      </c>
      <c r="C25" s="122">
        <v>0</v>
      </c>
      <c r="D25" s="122">
        <v>3547516.73</v>
      </c>
    </row>
    <row r="26" spans="1:4" ht="12.75">
      <c r="A26" s="117"/>
      <c r="B26" s="118"/>
      <c r="C26" s="119"/>
      <c r="D26" s="119"/>
    </row>
    <row r="27" spans="1:4" ht="12.75">
      <c r="A27" s="115" t="s">
        <v>288</v>
      </c>
      <c r="B27" s="116">
        <f>B13-B19</f>
        <v>-13352566.7299999</v>
      </c>
      <c r="C27" s="116">
        <f>C13-C19</f>
        <v>-157390150.92999995</v>
      </c>
      <c r="D27" s="116">
        <f>D13-D19</f>
        <v>-39845886.75</v>
      </c>
    </row>
    <row r="28" spans="1:4" ht="12.75">
      <c r="A28" s="117"/>
      <c r="B28" s="118"/>
      <c r="C28" s="119"/>
      <c r="D28" s="119"/>
    </row>
    <row r="29" spans="1:4" ht="12.75">
      <c r="A29" s="120" t="s">
        <v>290</v>
      </c>
      <c r="B29" s="121">
        <v>0</v>
      </c>
      <c r="C29" s="122">
        <v>0</v>
      </c>
      <c r="D29" s="122">
        <v>0</v>
      </c>
    </row>
    <row r="30" spans="1:4" ht="12.75">
      <c r="A30" s="117"/>
      <c r="B30" s="118"/>
      <c r="C30" s="119"/>
      <c r="D30" s="119"/>
    </row>
    <row r="31" spans="1:4" ht="12.75">
      <c r="A31" s="123" t="s">
        <v>291</v>
      </c>
      <c r="B31" s="124">
        <f>B27-B29</f>
        <v>-13352566.7299999</v>
      </c>
      <c r="C31" s="124">
        <f>C27-C29</f>
        <v>-157390150.92999995</v>
      </c>
      <c r="D31" s="124">
        <f>D27-D29</f>
        <v>-39845886.75</v>
      </c>
    </row>
    <row r="35" spans="1:4" ht="12.75">
      <c r="A35" s="109" t="s">
        <v>190</v>
      </c>
      <c r="B35" s="109"/>
      <c r="C35" s="126" t="s">
        <v>292</v>
      </c>
      <c r="D35" s="126"/>
    </row>
    <row r="36" spans="1:4" ht="12.75">
      <c r="A36" s="109"/>
      <c r="B36" s="109"/>
      <c r="C36" s="111" t="s">
        <v>293</v>
      </c>
      <c r="D36" s="111" t="s">
        <v>294</v>
      </c>
    </row>
    <row r="37" spans="1:4" ht="12.75">
      <c r="A37" s="127" t="s">
        <v>295</v>
      </c>
      <c r="B37" s="110"/>
      <c r="C37" s="147">
        <f>SUM(D31-C31)</f>
        <v>117544264.17999995</v>
      </c>
      <c r="D37" s="147">
        <f>SUM(D31-B31)</f>
        <v>-26493320.0200001</v>
      </c>
    </row>
    <row r="41" spans="1:4" ht="12.75">
      <c r="A41" s="129" t="s">
        <v>296</v>
      </c>
      <c r="B41" s="130"/>
      <c r="C41" s="130"/>
      <c r="D41" s="131"/>
    </row>
    <row r="42" spans="1:4" ht="12.75">
      <c r="A42" s="132" t="s">
        <v>297</v>
      </c>
      <c r="B42" s="133"/>
      <c r="C42" s="134"/>
      <c r="D42" s="135">
        <v>0</v>
      </c>
    </row>
    <row r="43" spans="1:4" ht="12.75">
      <c r="A43" s="136" t="s">
        <v>298</v>
      </c>
      <c r="B43" s="137"/>
      <c r="C43" s="138"/>
      <c r="D43" s="139"/>
    </row>
    <row r="45" ht="12.75" customHeight="1"/>
    <row r="46" spans="1:4" ht="12.75">
      <c r="A46" s="140" t="s">
        <v>299</v>
      </c>
      <c r="B46" s="141"/>
      <c r="C46" s="141"/>
      <c r="D46" s="141"/>
    </row>
    <row r="47" spans="1:4" ht="12.75">
      <c r="A47" s="142" t="s">
        <v>300</v>
      </c>
      <c r="B47" s="142"/>
      <c r="C47" s="142"/>
      <c r="D47" s="142"/>
    </row>
    <row r="48" spans="1:4" ht="12.75">
      <c r="A48" s="142"/>
      <c r="B48" s="142"/>
      <c r="C48" s="142"/>
      <c r="D48" s="142"/>
    </row>
    <row r="49" spans="1:4" ht="12.75">
      <c r="A49" s="143" t="s">
        <v>301</v>
      </c>
      <c r="B49" s="143"/>
      <c r="C49" s="143"/>
      <c r="D49" s="143"/>
    </row>
    <row r="50" spans="1:4" ht="12.75">
      <c r="A50" s="144"/>
      <c r="B50" s="145"/>
      <c r="C50" s="145"/>
      <c r="D50" s="145"/>
    </row>
    <row r="51" spans="1:4" ht="12.75">
      <c r="A51" s="144"/>
      <c r="B51" s="145"/>
      <c r="C51" s="145"/>
      <c r="D51" s="145"/>
    </row>
    <row r="52" spans="1:4" ht="12.75">
      <c r="A52" s="65"/>
      <c r="C52" s="146"/>
      <c r="D52" s="146"/>
    </row>
    <row r="53" spans="1:4" ht="12.75">
      <c r="A53" s="106" t="s">
        <v>61</v>
      </c>
      <c r="C53" s="51" t="s">
        <v>63</v>
      </c>
      <c r="D53" s="51"/>
    </row>
    <row r="54" spans="1:4" ht="12.75">
      <c r="A54" s="106" t="s">
        <v>62</v>
      </c>
      <c r="C54" s="52" t="s">
        <v>64</v>
      </c>
      <c r="D54" s="52"/>
    </row>
  </sheetData>
  <sheetProtection/>
  <mergeCells count="16">
    <mergeCell ref="A49:D49"/>
    <mergeCell ref="C52:D52"/>
    <mergeCell ref="C53:D53"/>
    <mergeCell ref="C54:D54"/>
    <mergeCell ref="A41:D41"/>
    <mergeCell ref="A42:C42"/>
    <mergeCell ref="D42:D43"/>
    <mergeCell ref="A43:C43"/>
    <mergeCell ref="A46:D46"/>
    <mergeCell ref="A47:D48"/>
    <mergeCell ref="A3:D5"/>
    <mergeCell ref="A10:A11"/>
    <mergeCell ref="B10:D10"/>
    <mergeCell ref="A35:B36"/>
    <mergeCell ref="C35:D35"/>
    <mergeCell ref="A37:B37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F63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45.140625" style="2" customWidth="1"/>
    <col min="2" max="2" width="18.57421875" style="2" customWidth="1"/>
    <col min="3" max="3" width="18.28125" style="2" customWidth="1"/>
    <col min="4" max="4" width="18.7109375" style="2" customWidth="1"/>
    <col min="5" max="16384" width="9.140625" style="2" customWidth="1"/>
  </cols>
  <sheetData>
    <row r="1" spans="1:6" ht="12.75" customHeight="1">
      <c r="A1" s="53" t="s">
        <v>0</v>
      </c>
      <c r="B1" s="53"/>
      <c r="C1" s="53"/>
      <c r="D1" s="53"/>
      <c r="E1" s="148"/>
      <c r="F1" s="148"/>
    </row>
    <row r="2" spans="1:6" ht="12.75" customHeight="1">
      <c r="A2" s="53"/>
      <c r="B2" s="53"/>
      <c r="C2" s="53"/>
      <c r="D2" s="53"/>
      <c r="E2" s="148"/>
      <c r="F2" s="148"/>
    </row>
    <row r="3" spans="1:6" ht="12.75" customHeight="1">
      <c r="A3" s="53"/>
      <c r="B3" s="53"/>
      <c r="C3" s="53"/>
      <c r="D3" s="53"/>
      <c r="E3" s="148"/>
      <c r="F3" s="148"/>
    </row>
    <row r="4" ht="12.75"/>
    <row r="5" ht="12.75">
      <c r="A5" s="108" t="s">
        <v>306</v>
      </c>
    </row>
    <row r="7" spans="1:4" ht="12.75">
      <c r="A7" s="143" t="s">
        <v>307</v>
      </c>
      <c r="B7" s="141"/>
      <c r="C7" s="141"/>
      <c r="D7" s="141"/>
    </row>
    <row r="9" spans="1:4" ht="12.75">
      <c r="A9" s="149" t="s">
        <v>308</v>
      </c>
      <c r="B9" s="150" t="s">
        <v>309</v>
      </c>
      <c r="C9" s="150" t="s">
        <v>310</v>
      </c>
      <c r="D9" s="151" t="s">
        <v>311</v>
      </c>
    </row>
    <row r="10" spans="1:4" ht="12.75">
      <c r="A10" s="152"/>
      <c r="B10" s="153"/>
      <c r="C10" s="153"/>
      <c r="D10" s="154"/>
    </row>
    <row r="11" spans="1:4" s="97" customFormat="1" ht="11.25">
      <c r="A11" s="155" t="s">
        <v>312</v>
      </c>
      <c r="B11" s="156">
        <v>918671000</v>
      </c>
      <c r="C11" s="156">
        <v>923259916.68</v>
      </c>
      <c r="D11" s="157">
        <v>996076398.65</v>
      </c>
    </row>
    <row r="12" spans="1:4" s="97" customFormat="1" ht="11.25">
      <c r="A12" s="158" t="s">
        <v>313</v>
      </c>
      <c r="B12" s="25">
        <v>216547000</v>
      </c>
      <c r="C12" s="25">
        <v>217145000</v>
      </c>
      <c r="D12" s="35">
        <v>229273542.4</v>
      </c>
    </row>
    <row r="13" spans="1:4" s="97" customFormat="1" ht="11.25">
      <c r="A13" s="158" t="s">
        <v>314</v>
      </c>
      <c r="B13" s="25">
        <v>96327000</v>
      </c>
      <c r="C13" s="25">
        <v>97577000</v>
      </c>
      <c r="D13" s="35">
        <v>107776477.8</v>
      </c>
    </row>
    <row r="14" spans="1:4" s="97" customFormat="1" ht="11.25">
      <c r="A14" s="158" t="s">
        <v>315</v>
      </c>
      <c r="B14" s="25">
        <v>85672000</v>
      </c>
      <c r="C14" s="25">
        <v>85672000</v>
      </c>
      <c r="D14" s="35">
        <v>91470367.72</v>
      </c>
    </row>
    <row r="15" spans="1:4" s="97" customFormat="1" ht="11.25">
      <c r="A15" s="158" t="s">
        <v>316</v>
      </c>
      <c r="B15" s="25">
        <v>10655000</v>
      </c>
      <c r="C15" s="25">
        <v>11905000</v>
      </c>
      <c r="D15" s="35">
        <v>16306110.08</v>
      </c>
    </row>
    <row r="16" spans="1:4" s="97" customFormat="1" ht="11.25">
      <c r="A16" s="158" t="s">
        <v>317</v>
      </c>
      <c r="B16" s="25">
        <v>581000</v>
      </c>
      <c r="C16" s="25">
        <v>581000</v>
      </c>
      <c r="D16" s="35">
        <v>514406.44</v>
      </c>
    </row>
    <row r="17" spans="1:4" s="97" customFormat="1" ht="11.25">
      <c r="A17" s="158" t="s">
        <v>318</v>
      </c>
      <c r="B17" s="25">
        <v>30810000</v>
      </c>
      <c r="C17" s="25">
        <v>37716028.77</v>
      </c>
      <c r="D17" s="35">
        <v>56769824.41</v>
      </c>
    </row>
    <row r="18" spans="1:4" s="97" customFormat="1" ht="11.25">
      <c r="A18" s="158" t="s">
        <v>319</v>
      </c>
      <c r="B18" s="25">
        <v>30229000</v>
      </c>
      <c r="C18" s="25">
        <v>37135028.77</v>
      </c>
      <c r="D18" s="35">
        <v>56255417.97</v>
      </c>
    </row>
    <row r="19" spans="1:4" s="97" customFormat="1" ht="11.25">
      <c r="A19" s="158" t="s">
        <v>320</v>
      </c>
      <c r="B19" s="25">
        <v>492511000</v>
      </c>
      <c r="C19" s="25">
        <v>495151916.68</v>
      </c>
      <c r="D19" s="35">
        <v>490900745.04</v>
      </c>
    </row>
    <row r="20" spans="1:4" s="97" customFormat="1" ht="11.25">
      <c r="A20" s="158" t="s">
        <v>321</v>
      </c>
      <c r="B20" s="25">
        <v>112705000</v>
      </c>
      <c r="C20" s="25">
        <v>112805000</v>
      </c>
      <c r="D20" s="35">
        <v>167611226.97</v>
      </c>
    </row>
    <row r="21" spans="1:4" s="97" customFormat="1" ht="11.25">
      <c r="A21" s="158" t="s">
        <v>322</v>
      </c>
      <c r="B21" s="25">
        <v>5501000</v>
      </c>
      <c r="C21" s="25">
        <v>5501000</v>
      </c>
      <c r="D21" s="35">
        <v>8109780.29</v>
      </c>
    </row>
    <row r="22" spans="1:4" s="97" customFormat="1" ht="11.25">
      <c r="A22" s="158" t="s">
        <v>323</v>
      </c>
      <c r="B22" s="25">
        <v>107204000</v>
      </c>
      <c r="C22" s="25">
        <v>107304000</v>
      </c>
      <c r="D22" s="35">
        <v>159501446.68</v>
      </c>
    </row>
    <row r="23" spans="1:4" s="97" customFormat="1" ht="11.25">
      <c r="A23" s="155" t="s">
        <v>233</v>
      </c>
      <c r="B23" s="156">
        <v>12605000</v>
      </c>
      <c r="C23" s="156">
        <v>16253522.64</v>
      </c>
      <c r="D23" s="157">
        <v>25451299.84</v>
      </c>
    </row>
    <row r="24" spans="1:4" s="97" customFormat="1" ht="11.25">
      <c r="A24" s="158" t="s">
        <v>324</v>
      </c>
      <c r="B24" s="25">
        <v>3000000</v>
      </c>
      <c r="C24" s="25">
        <v>3000000</v>
      </c>
      <c r="D24" s="35">
        <v>10408464.71</v>
      </c>
    </row>
    <row r="25" spans="1:4" s="97" customFormat="1" ht="11.25">
      <c r="A25" s="158" t="s">
        <v>325</v>
      </c>
      <c r="B25" s="25">
        <v>0</v>
      </c>
      <c r="C25" s="25">
        <v>0</v>
      </c>
      <c r="D25" s="35">
        <v>0</v>
      </c>
    </row>
    <row r="26" spans="1:4" s="97" customFormat="1" ht="11.25">
      <c r="A26" s="158" t="s">
        <v>326</v>
      </c>
      <c r="B26" s="25">
        <v>249000</v>
      </c>
      <c r="C26" s="25">
        <v>249000</v>
      </c>
      <c r="D26" s="35">
        <v>554931.58</v>
      </c>
    </row>
    <row r="27" spans="1:4" s="97" customFormat="1" ht="11.25">
      <c r="A27" s="158" t="s">
        <v>327</v>
      </c>
      <c r="B27" s="25">
        <v>9356000</v>
      </c>
      <c r="C27" s="25">
        <v>13004522.64</v>
      </c>
      <c r="D27" s="35">
        <v>14487903.55</v>
      </c>
    </row>
    <row r="28" spans="1:4" s="97" customFormat="1" ht="11.25">
      <c r="A28" s="158" t="s">
        <v>328</v>
      </c>
      <c r="B28" s="25">
        <v>8556000</v>
      </c>
      <c r="C28" s="25">
        <v>12204522.64</v>
      </c>
      <c r="D28" s="35">
        <v>13918592.08</v>
      </c>
    </row>
    <row r="29" spans="1:4" s="97" customFormat="1" ht="11.25">
      <c r="A29" s="158" t="s">
        <v>329</v>
      </c>
      <c r="B29" s="25">
        <v>800000</v>
      </c>
      <c r="C29" s="25">
        <v>800000</v>
      </c>
      <c r="D29" s="35">
        <v>569311.47</v>
      </c>
    </row>
    <row r="30" spans="1:4" s="97" customFormat="1" ht="11.25">
      <c r="A30" s="155" t="s">
        <v>330</v>
      </c>
      <c r="B30" s="156">
        <v>9356000</v>
      </c>
      <c r="C30" s="156">
        <v>13004522.64</v>
      </c>
      <c r="D30" s="157">
        <v>14487903.55</v>
      </c>
    </row>
    <row r="31" spans="1:4" s="97" customFormat="1" ht="11.25">
      <c r="A31" s="155" t="s">
        <v>331</v>
      </c>
      <c r="B31" s="156">
        <v>64900000</v>
      </c>
      <c r="C31" s="156">
        <v>64900000</v>
      </c>
      <c r="D31" s="157">
        <v>63526768.96</v>
      </c>
    </row>
    <row r="32" spans="1:4" s="97" customFormat="1" ht="11.25">
      <c r="A32" s="159" t="s">
        <v>332</v>
      </c>
      <c r="B32" s="160">
        <v>863127000</v>
      </c>
      <c r="C32" s="160">
        <v>871364439.32</v>
      </c>
      <c r="D32" s="161">
        <v>947037533.24</v>
      </c>
    </row>
    <row r="34" spans="1:4" ht="12.75">
      <c r="A34" s="132" t="s">
        <v>333</v>
      </c>
      <c r="B34" s="150" t="s">
        <v>334</v>
      </c>
      <c r="C34" s="150" t="s">
        <v>335</v>
      </c>
      <c r="D34" s="151" t="s">
        <v>336</v>
      </c>
    </row>
    <row r="35" spans="1:4" ht="12.75">
      <c r="A35" s="162"/>
      <c r="B35" s="153"/>
      <c r="C35" s="153"/>
      <c r="D35" s="154"/>
    </row>
    <row r="36" spans="1:4" s="97" customFormat="1" ht="11.25">
      <c r="A36" s="155" t="s">
        <v>337</v>
      </c>
      <c r="B36" s="156">
        <v>790394000</v>
      </c>
      <c r="C36" s="156">
        <v>917048995.6</v>
      </c>
      <c r="D36" s="157">
        <v>830958874.41</v>
      </c>
    </row>
    <row r="37" spans="1:4" s="97" customFormat="1" ht="11.25">
      <c r="A37" s="158" t="s">
        <v>338</v>
      </c>
      <c r="B37" s="25">
        <v>389669000</v>
      </c>
      <c r="C37" s="25">
        <v>412708539.27</v>
      </c>
      <c r="D37" s="35">
        <v>397817918.27</v>
      </c>
    </row>
    <row r="38" spans="1:4" s="97" customFormat="1" ht="11.25">
      <c r="A38" s="158" t="s">
        <v>339</v>
      </c>
      <c r="B38" s="25">
        <v>5702000</v>
      </c>
      <c r="C38" s="25">
        <v>5892000</v>
      </c>
      <c r="D38" s="35">
        <v>5830870</v>
      </c>
    </row>
    <row r="39" spans="1:4" s="97" customFormat="1" ht="11.25">
      <c r="A39" s="158" t="s">
        <v>340</v>
      </c>
      <c r="B39" s="25">
        <v>395023000</v>
      </c>
      <c r="C39" s="25">
        <v>498448456.33</v>
      </c>
      <c r="D39" s="35">
        <v>427310086.14</v>
      </c>
    </row>
    <row r="40" spans="1:4" s="97" customFormat="1" ht="11.25">
      <c r="A40" s="155" t="s">
        <v>341</v>
      </c>
      <c r="B40" s="156">
        <v>784692000</v>
      </c>
      <c r="C40" s="156">
        <v>911156995.6</v>
      </c>
      <c r="D40" s="157">
        <v>825128004.41</v>
      </c>
    </row>
    <row r="41" spans="1:4" s="97" customFormat="1" ht="11.25">
      <c r="A41" s="155" t="s">
        <v>342</v>
      </c>
      <c r="B41" s="156">
        <v>61809000</v>
      </c>
      <c r="C41" s="156">
        <v>159895408.85</v>
      </c>
      <c r="D41" s="157">
        <v>74019936.99</v>
      </c>
    </row>
    <row r="42" spans="1:4" s="97" customFormat="1" ht="11.25">
      <c r="A42" s="158" t="s">
        <v>343</v>
      </c>
      <c r="B42" s="25">
        <v>55727000</v>
      </c>
      <c r="C42" s="25">
        <v>153663408.85</v>
      </c>
      <c r="D42" s="35">
        <v>69157386.58</v>
      </c>
    </row>
    <row r="43" spans="1:4" s="97" customFormat="1" ht="11.25">
      <c r="A43" s="158" t="s">
        <v>344</v>
      </c>
      <c r="B43" s="25">
        <v>0</v>
      </c>
      <c r="C43" s="25">
        <v>0</v>
      </c>
      <c r="D43" s="35">
        <v>0</v>
      </c>
    </row>
    <row r="44" spans="1:4" s="97" customFormat="1" ht="11.25">
      <c r="A44" s="158" t="s">
        <v>345</v>
      </c>
      <c r="B44" s="25">
        <v>0</v>
      </c>
      <c r="C44" s="25">
        <v>0</v>
      </c>
      <c r="D44" s="35">
        <v>0</v>
      </c>
    </row>
    <row r="45" spans="1:4" s="97" customFormat="1" ht="11.25">
      <c r="A45" s="158" t="s">
        <v>346</v>
      </c>
      <c r="B45" s="25">
        <v>0</v>
      </c>
      <c r="C45" s="25">
        <v>0</v>
      </c>
      <c r="D45" s="35">
        <v>0</v>
      </c>
    </row>
    <row r="46" spans="1:4" s="97" customFormat="1" ht="11.25">
      <c r="A46" s="158" t="s">
        <v>347</v>
      </c>
      <c r="B46" s="25">
        <v>6082000</v>
      </c>
      <c r="C46" s="25">
        <v>6232000</v>
      </c>
      <c r="D46" s="35">
        <v>4862550.41</v>
      </c>
    </row>
    <row r="47" spans="1:4" s="97" customFormat="1" ht="11.25">
      <c r="A47" s="155" t="s">
        <v>348</v>
      </c>
      <c r="B47" s="156">
        <v>55727000</v>
      </c>
      <c r="C47" s="156">
        <v>153663408.85</v>
      </c>
      <c r="D47" s="157">
        <v>69157386.58</v>
      </c>
    </row>
    <row r="48" spans="1:4" s="97" customFormat="1" ht="11.25">
      <c r="A48" s="155" t="s">
        <v>349</v>
      </c>
      <c r="B48" s="156">
        <v>44402000</v>
      </c>
      <c r="C48" s="156">
        <v>39822000</v>
      </c>
      <c r="D48" s="157">
        <v>0</v>
      </c>
    </row>
    <row r="49" spans="1:4" s="97" customFormat="1" ht="11.25">
      <c r="A49" s="159" t="s">
        <v>350</v>
      </c>
      <c r="B49" s="160">
        <v>884821000</v>
      </c>
      <c r="C49" s="160">
        <v>1104642404.45</v>
      </c>
      <c r="D49" s="161">
        <v>894285390.99</v>
      </c>
    </row>
    <row r="52" spans="1:4" s="97" customFormat="1" ht="11.25">
      <c r="A52" s="163" t="s">
        <v>351</v>
      </c>
      <c r="B52" s="164">
        <f>SUM(B32-B49)</f>
        <v>-21694000</v>
      </c>
      <c r="C52" s="164">
        <f>SUM(C32-C49)</f>
        <v>-233277965.13</v>
      </c>
      <c r="D52" s="44">
        <f>SUM(D32-D49)</f>
        <v>52752142.25</v>
      </c>
    </row>
    <row r="53" spans="1:4" ht="12.75">
      <c r="A53" s="117"/>
      <c r="B53" s="11"/>
      <c r="C53" s="11"/>
      <c r="D53" s="12"/>
    </row>
    <row r="54" spans="1:4" ht="12.75">
      <c r="A54" s="165" t="s">
        <v>352</v>
      </c>
      <c r="B54" s="166"/>
      <c r="C54" s="166"/>
      <c r="D54" s="161">
        <v>17000000</v>
      </c>
    </row>
    <row r="58" spans="1:4" ht="12.75">
      <c r="A58" s="143" t="s">
        <v>299</v>
      </c>
      <c r="B58" s="141"/>
      <c r="C58" s="141"/>
      <c r="D58" s="141"/>
    </row>
    <row r="61" spans="1:4" ht="12.75">
      <c r="A61" s="65"/>
      <c r="C61" s="65"/>
      <c r="D61" s="65"/>
    </row>
    <row r="62" spans="1:4" ht="12.75">
      <c r="A62" s="106" t="s">
        <v>61</v>
      </c>
      <c r="C62" s="51" t="s">
        <v>63</v>
      </c>
      <c r="D62" s="51"/>
    </row>
    <row r="63" spans="1:4" ht="12.75">
      <c r="A63" s="106" t="s">
        <v>62</v>
      </c>
      <c r="C63" s="52" t="s">
        <v>64</v>
      </c>
      <c r="D63" s="52"/>
    </row>
  </sheetData>
  <sheetProtection/>
  <mergeCells count="13">
    <mergeCell ref="C63:D63"/>
    <mergeCell ref="A34:A35"/>
    <mergeCell ref="B34:B35"/>
    <mergeCell ref="C34:C35"/>
    <mergeCell ref="D34:D35"/>
    <mergeCell ref="A58:D58"/>
    <mergeCell ref="C62:D62"/>
    <mergeCell ref="A1:D3"/>
    <mergeCell ref="A7:D7"/>
    <mergeCell ref="A9:A10"/>
    <mergeCell ref="B9:B10"/>
    <mergeCell ref="C9:C10"/>
    <mergeCell ref="D9:D10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L316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7.00390625" style="2" customWidth="1"/>
    <col min="2" max="2" width="6.28125" style="2" customWidth="1"/>
    <col min="3" max="3" width="9.140625" style="2" customWidth="1"/>
    <col min="4" max="4" width="31.7109375" style="2" customWidth="1"/>
    <col min="5" max="5" width="15.8515625" style="2" customWidth="1"/>
    <col min="6" max="6" width="12.8515625" style="2" bestFit="1" customWidth="1"/>
    <col min="7" max="7" width="14.28125" style="2" bestFit="1" customWidth="1"/>
    <col min="8" max="9" width="12.00390625" style="2" bestFit="1" customWidth="1"/>
    <col min="10" max="10" width="16.28125" style="2" customWidth="1"/>
    <col min="11" max="11" width="12.7109375" style="2" customWidth="1"/>
    <col min="12" max="12" width="14.28125" style="2" bestFit="1" customWidth="1"/>
    <col min="13" max="16384" width="9.140625" style="2" customWidth="1"/>
  </cols>
  <sheetData>
    <row r="1" spans="1:12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12.75"/>
    <row r="5" ht="12.75">
      <c r="A5" s="108" t="s">
        <v>353</v>
      </c>
    </row>
    <row r="8" spans="1:12" s="97" customFormat="1" ht="11.25">
      <c r="A8" s="167" t="s">
        <v>354</v>
      </c>
      <c r="B8" s="168"/>
      <c r="C8" s="168"/>
      <c r="D8" s="168"/>
      <c r="E8" s="169" t="s">
        <v>355</v>
      </c>
      <c r="F8" s="170"/>
      <c r="G8" s="170"/>
      <c r="H8" s="169" t="s">
        <v>208</v>
      </c>
      <c r="I8" s="170"/>
      <c r="J8" s="171" t="s">
        <v>356</v>
      </c>
      <c r="K8" s="171" t="s">
        <v>357</v>
      </c>
      <c r="L8" s="172" t="s">
        <v>358</v>
      </c>
    </row>
    <row r="9" spans="1:12" s="97" customFormat="1" ht="11.25">
      <c r="A9" s="173" t="s">
        <v>359</v>
      </c>
      <c r="B9" s="174"/>
      <c r="C9" s="175"/>
      <c r="D9" s="175"/>
      <c r="E9" s="169" t="s">
        <v>360</v>
      </c>
      <c r="F9" s="171" t="s">
        <v>361</v>
      </c>
      <c r="G9" s="169" t="s">
        <v>362</v>
      </c>
      <c r="H9" s="171" t="s">
        <v>363</v>
      </c>
      <c r="I9" s="171" t="s">
        <v>364</v>
      </c>
      <c r="J9" s="171"/>
      <c r="K9" s="171"/>
      <c r="L9" s="176"/>
    </row>
    <row r="10" spans="1:12" s="97" customFormat="1" ht="11.25">
      <c r="A10" s="173" t="s">
        <v>365</v>
      </c>
      <c r="B10" s="174"/>
      <c r="C10" s="174"/>
      <c r="D10" s="175"/>
      <c r="E10" s="169"/>
      <c r="F10" s="171"/>
      <c r="G10" s="169"/>
      <c r="H10" s="171"/>
      <c r="I10" s="171"/>
      <c r="J10" s="171"/>
      <c r="K10" s="171"/>
      <c r="L10" s="176"/>
    </row>
    <row r="11" spans="1:12" s="97" customFormat="1" ht="22.5" customHeight="1">
      <c r="A11" s="165" t="s">
        <v>366</v>
      </c>
      <c r="B11" s="177"/>
      <c r="C11" s="178"/>
      <c r="D11" s="177"/>
      <c r="E11" s="169"/>
      <c r="F11" s="171"/>
      <c r="G11" s="169"/>
      <c r="H11" s="171"/>
      <c r="I11" s="171"/>
      <c r="J11" s="171"/>
      <c r="K11" s="171"/>
      <c r="L11" s="179"/>
    </row>
    <row r="12" spans="1:12" s="97" customFormat="1" ht="11.25">
      <c r="A12" s="163" t="s">
        <v>367</v>
      </c>
      <c r="B12" s="180"/>
      <c r="C12" s="180"/>
      <c r="D12" s="180"/>
      <c r="E12" s="181"/>
      <c r="F12" s="181"/>
      <c r="G12" s="182"/>
      <c r="H12" s="181"/>
      <c r="I12" s="182"/>
      <c r="J12" s="183"/>
      <c r="K12" s="184"/>
      <c r="L12" s="183"/>
    </row>
    <row r="13" spans="1:12" s="97" customFormat="1" ht="11.25">
      <c r="A13" s="155" t="s">
        <v>368</v>
      </c>
      <c r="B13" s="174"/>
      <c r="C13" s="175"/>
      <c r="D13" s="175"/>
      <c r="E13" s="185"/>
      <c r="F13" s="185"/>
      <c r="G13" s="186"/>
      <c r="H13" s="185"/>
      <c r="I13" s="186"/>
      <c r="J13" s="187"/>
      <c r="K13" s="188"/>
      <c r="L13" s="187"/>
    </row>
    <row r="14" spans="1:12" s="97" customFormat="1" ht="11.25">
      <c r="A14" s="155" t="s">
        <v>369</v>
      </c>
      <c r="B14" s="175"/>
      <c r="C14" s="174"/>
      <c r="D14" s="175"/>
      <c r="E14" s="185"/>
      <c r="F14" s="185"/>
      <c r="G14" s="186"/>
      <c r="H14" s="185"/>
      <c r="I14" s="186"/>
      <c r="J14" s="187"/>
      <c r="K14" s="188"/>
      <c r="L14" s="187"/>
    </row>
    <row r="15" spans="1:12" s="97" customFormat="1" ht="11.25">
      <c r="A15" s="158" t="s">
        <v>370</v>
      </c>
      <c r="B15" s="174"/>
      <c r="C15" s="174"/>
      <c r="D15" s="174"/>
      <c r="E15" s="25">
        <v>0</v>
      </c>
      <c r="F15" s="25">
        <v>0</v>
      </c>
      <c r="G15" s="26">
        <v>0</v>
      </c>
      <c r="H15" s="25">
        <v>0</v>
      </c>
      <c r="I15" s="26">
        <v>0</v>
      </c>
      <c r="J15" s="25">
        <v>0</v>
      </c>
      <c r="K15" s="26">
        <v>0</v>
      </c>
      <c r="L15" s="25">
        <v>0</v>
      </c>
    </row>
    <row r="16" spans="1:12" s="97" customFormat="1" ht="11.25">
      <c r="A16" s="158" t="s">
        <v>371</v>
      </c>
      <c r="B16" s="174"/>
      <c r="C16" s="174"/>
      <c r="D16" s="174"/>
      <c r="E16" s="25">
        <v>0</v>
      </c>
      <c r="F16" s="25">
        <v>0</v>
      </c>
      <c r="G16" s="26">
        <v>0</v>
      </c>
      <c r="H16" s="25">
        <v>-203954.61</v>
      </c>
      <c r="I16" s="26">
        <v>0</v>
      </c>
      <c r="J16" s="25">
        <v>203954.61</v>
      </c>
      <c r="K16" s="26">
        <v>0</v>
      </c>
      <c r="L16" s="25">
        <v>203954.61</v>
      </c>
    </row>
    <row r="17" spans="1:12" s="97" customFormat="1" ht="11.25">
      <c r="A17" s="158" t="s">
        <v>372</v>
      </c>
      <c r="B17" s="174"/>
      <c r="C17" s="174"/>
      <c r="D17" s="174"/>
      <c r="E17" s="25">
        <v>0</v>
      </c>
      <c r="F17" s="25">
        <v>0</v>
      </c>
      <c r="G17" s="26">
        <v>0</v>
      </c>
      <c r="H17" s="25">
        <v>-13392.17</v>
      </c>
      <c r="I17" s="26">
        <v>0</v>
      </c>
      <c r="J17" s="25">
        <v>13392.17</v>
      </c>
      <c r="K17" s="26">
        <v>12255.41</v>
      </c>
      <c r="L17" s="25">
        <v>1136.76</v>
      </c>
    </row>
    <row r="18" spans="1:12" s="97" customFormat="1" ht="11.25">
      <c r="A18" s="158" t="s">
        <v>373</v>
      </c>
      <c r="B18" s="174"/>
      <c r="C18" s="174"/>
      <c r="D18" s="174"/>
      <c r="E18" s="25">
        <v>0</v>
      </c>
      <c r="F18" s="25">
        <v>0</v>
      </c>
      <c r="G18" s="26">
        <v>0</v>
      </c>
      <c r="H18" s="25">
        <v>0</v>
      </c>
      <c r="I18" s="26">
        <v>0</v>
      </c>
      <c r="J18" s="25">
        <v>0</v>
      </c>
      <c r="K18" s="26">
        <v>0</v>
      </c>
      <c r="L18" s="25">
        <v>0</v>
      </c>
    </row>
    <row r="19" spans="1:12" s="97" customFormat="1" ht="11.25">
      <c r="A19" s="158" t="s">
        <v>374</v>
      </c>
      <c r="B19" s="174"/>
      <c r="C19" s="174"/>
      <c r="D19" s="174"/>
      <c r="E19" s="25">
        <v>4648386.41</v>
      </c>
      <c r="F19" s="25">
        <v>0</v>
      </c>
      <c r="G19" s="26">
        <v>4648386.41</v>
      </c>
      <c r="H19" s="25">
        <v>0</v>
      </c>
      <c r="I19" s="26">
        <v>0</v>
      </c>
      <c r="J19" s="25">
        <v>4648386.41</v>
      </c>
      <c r="K19" s="26">
        <v>1517336.31</v>
      </c>
      <c r="L19" s="25">
        <v>3131050.1</v>
      </c>
    </row>
    <row r="20" spans="1:12" s="97" customFormat="1" ht="11.25">
      <c r="A20" s="158" t="s">
        <v>375</v>
      </c>
      <c r="B20" s="174"/>
      <c r="C20" s="174"/>
      <c r="D20" s="174"/>
      <c r="E20" s="25">
        <v>11720.9</v>
      </c>
      <c r="F20" s="25">
        <v>0</v>
      </c>
      <c r="G20" s="26">
        <v>11720.9</v>
      </c>
      <c r="H20" s="25">
        <v>0</v>
      </c>
      <c r="I20" s="26">
        <v>0</v>
      </c>
      <c r="J20" s="25">
        <v>11720.9</v>
      </c>
      <c r="K20" s="26">
        <v>0</v>
      </c>
      <c r="L20" s="25">
        <v>11720.9</v>
      </c>
    </row>
    <row r="21" spans="1:12" s="97" customFormat="1" ht="11.25">
      <c r="A21" s="158" t="s">
        <v>376</v>
      </c>
      <c r="B21" s="174"/>
      <c r="C21" s="174"/>
      <c r="D21" s="174"/>
      <c r="E21" s="25">
        <v>6023260.55</v>
      </c>
      <c r="F21" s="25">
        <v>0</v>
      </c>
      <c r="G21" s="26">
        <v>6023260.55</v>
      </c>
      <c r="H21" s="25">
        <v>0</v>
      </c>
      <c r="I21" s="26">
        <v>0</v>
      </c>
      <c r="J21" s="25">
        <v>6023260.55</v>
      </c>
      <c r="K21" s="26">
        <v>0</v>
      </c>
      <c r="L21" s="25">
        <v>6023260.55</v>
      </c>
    </row>
    <row r="22" spans="1:12" s="97" customFormat="1" ht="11.25">
      <c r="A22" s="158" t="s">
        <v>377</v>
      </c>
      <c r="B22" s="174"/>
      <c r="C22" s="174"/>
      <c r="D22" s="174"/>
      <c r="E22" s="25">
        <v>0</v>
      </c>
      <c r="F22" s="25">
        <v>0</v>
      </c>
      <c r="G22" s="26">
        <v>0</v>
      </c>
      <c r="H22" s="25">
        <v>0</v>
      </c>
      <c r="I22" s="26">
        <v>0</v>
      </c>
      <c r="J22" s="25">
        <v>0</v>
      </c>
      <c r="K22" s="26">
        <v>0</v>
      </c>
      <c r="L22" s="25">
        <v>0</v>
      </c>
    </row>
    <row r="23" spans="1:12" s="97" customFormat="1" ht="11.25">
      <c r="A23" s="158" t="s">
        <v>378</v>
      </c>
      <c r="B23" s="174"/>
      <c r="C23" s="174"/>
      <c r="D23" s="174"/>
      <c r="E23" s="25">
        <v>10897.11</v>
      </c>
      <c r="F23" s="25">
        <v>0</v>
      </c>
      <c r="G23" s="26">
        <v>10897.11</v>
      </c>
      <c r="H23" s="25">
        <v>0</v>
      </c>
      <c r="I23" s="26">
        <v>0</v>
      </c>
      <c r="J23" s="25">
        <v>10897.11</v>
      </c>
      <c r="K23" s="26">
        <v>0</v>
      </c>
      <c r="L23" s="25">
        <v>10897.11</v>
      </c>
    </row>
    <row r="24" spans="1:12" s="97" customFormat="1" ht="11.25">
      <c r="A24" s="158" t="s">
        <v>379</v>
      </c>
      <c r="B24" s="174"/>
      <c r="C24" s="174"/>
      <c r="D24" s="174"/>
      <c r="E24" s="25">
        <v>-10162922.47</v>
      </c>
      <c r="F24" s="25">
        <v>199856168.83</v>
      </c>
      <c r="G24" s="26">
        <v>189693246.36</v>
      </c>
      <c r="H24" s="25">
        <v>-277678.49</v>
      </c>
      <c r="I24" s="26">
        <v>0</v>
      </c>
      <c r="J24" s="25">
        <v>189970924.85</v>
      </c>
      <c r="K24" s="26">
        <v>21522286.53</v>
      </c>
      <c r="L24" s="25">
        <v>168448638.32</v>
      </c>
    </row>
    <row r="25" spans="1:12" s="97" customFormat="1" ht="11.25">
      <c r="A25" s="158" t="s">
        <v>380</v>
      </c>
      <c r="B25" s="174"/>
      <c r="C25" s="174"/>
      <c r="D25" s="174"/>
      <c r="E25" s="25">
        <v>0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</row>
    <row r="26" spans="1:12" s="97" customFormat="1" ht="11.25">
      <c r="A26" s="158" t="s">
        <v>381</v>
      </c>
      <c r="B26" s="174"/>
      <c r="C26" s="174"/>
      <c r="D26" s="174"/>
      <c r="E26" s="25">
        <v>879.59</v>
      </c>
      <c r="F26" s="25">
        <v>0</v>
      </c>
      <c r="G26" s="26">
        <v>879.59</v>
      </c>
      <c r="H26" s="25">
        <v>0</v>
      </c>
      <c r="I26" s="26">
        <v>0</v>
      </c>
      <c r="J26" s="25">
        <v>879.59</v>
      </c>
      <c r="K26" s="26">
        <v>0</v>
      </c>
      <c r="L26" s="25">
        <v>879.59</v>
      </c>
    </row>
    <row r="27" spans="1:12" s="97" customFormat="1" ht="11.25">
      <c r="A27" s="158" t="s">
        <v>382</v>
      </c>
      <c r="B27" s="174"/>
      <c r="C27" s="174"/>
      <c r="D27" s="174"/>
      <c r="E27" s="25">
        <v>-1486757.42</v>
      </c>
      <c r="F27" s="25">
        <v>3115565.64</v>
      </c>
      <c r="G27" s="26">
        <v>1628808.22</v>
      </c>
      <c r="H27" s="25">
        <v>-21401.57</v>
      </c>
      <c r="I27" s="26">
        <v>0</v>
      </c>
      <c r="J27" s="25">
        <v>1650209.79</v>
      </c>
      <c r="K27" s="26">
        <v>467947.63</v>
      </c>
      <c r="L27" s="25">
        <v>1182262.16</v>
      </c>
    </row>
    <row r="28" spans="1:12" s="97" customFormat="1" ht="11.25">
      <c r="A28" s="158" t="s">
        <v>383</v>
      </c>
      <c r="B28" s="174"/>
      <c r="C28" s="174"/>
      <c r="D28" s="174"/>
      <c r="E28" s="25">
        <v>7501164.4</v>
      </c>
      <c r="F28" s="25">
        <v>1285799.59</v>
      </c>
      <c r="G28" s="26">
        <v>8786963.99</v>
      </c>
      <c r="H28" s="25">
        <v>0</v>
      </c>
      <c r="I28" s="26">
        <v>0</v>
      </c>
      <c r="J28" s="25">
        <v>8786963.99</v>
      </c>
      <c r="K28" s="26">
        <v>0</v>
      </c>
      <c r="L28" s="25">
        <v>8786963.99</v>
      </c>
    </row>
    <row r="29" spans="1:12" s="97" customFormat="1" ht="11.25">
      <c r="A29" s="158" t="s">
        <v>384</v>
      </c>
      <c r="B29" s="174"/>
      <c r="C29" s="174"/>
      <c r="D29" s="174"/>
      <c r="E29" s="25">
        <v>-5888792.7</v>
      </c>
      <c r="F29" s="25">
        <v>10416121.83</v>
      </c>
      <c r="G29" s="26">
        <v>4527329.13</v>
      </c>
      <c r="H29" s="25">
        <v>0</v>
      </c>
      <c r="I29" s="26">
        <v>0</v>
      </c>
      <c r="J29" s="25">
        <v>4527329.13</v>
      </c>
      <c r="K29" s="26">
        <v>1158198.24</v>
      </c>
      <c r="L29" s="25">
        <v>3369130.89</v>
      </c>
    </row>
    <row r="30" spans="1:12" s="97" customFormat="1" ht="11.25">
      <c r="A30" s="158" t="s">
        <v>385</v>
      </c>
      <c r="B30" s="174"/>
      <c r="C30" s="174"/>
      <c r="D30" s="174"/>
      <c r="E30" s="25">
        <v>0</v>
      </c>
      <c r="F30" s="25">
        <v>0</v>
      </c>
      <c r="G30" s="26">
        <v>0</v>
      </c>
      <c r="H30" s="25">
        <v>0</v>
      </c>
      <c r="I30" s="26">
        <v>0</v>
      </c>
      <c r="J30" s="25">
        <v>0</v>
      </c>
      <c r="K30" s="26">
        <v>1952390.35</v>
      </c>
      <c r="L30" s="25">
        <v>-1952390.35</v>
      </c>
    </row>
    <row r="31" spans="1:12" s="97" customFormat="1" ht="11.25">
      <c r="A31" s="158" t="s">
        <v>386</v>
      </c>
      <c r="B31" s="174"/>
      <c r="C31" s="174"/>
      <c r="D31" s="174"/>
      <c r="E31" s="25">
        <v>0</v>
      </c>
      <c r="F31" s="25">
        <v>0</v>
      </c>
      <c r="G31" s="26">
        <v>0</v>
      </c>
      <c r="H31" s="25">
        <v>0</v>
      </c>
      <c r="I31" s="26">
        <v>0</v>
      </c>
      <c r="J31" s="25">
        <v>0</v>
      </c>
      <c r="K31" s="26">
        <v>0</v>
      </c>
      <c r="L31" s="25">
        <v>0</v>
      </c>
    </row>
    <row r="32" spans="1:12" s="97" customFormat="1" ht="11.25">
      <c r="A32" s="158" t="s">
        <v>387</v>
      </c>
      <c r="B32" s="174"/>
      <c r="C32" s="174"/>
      <c r="D32" s="174"/>
      <c r="E32" s="25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64335.99</v>
      </c>
      <c r="L32" s="25">
        <v>-64335.99</v>
      </c>
    </row>
    <row r="33" spans="1:12" s="97" customFormat="1" ht="11.25">
      <c r="A33" s="158" t="s">
        <v>388</v>
      </c>
      <c r="B33" s="174"/>
      <c r="C33" s="174"/>
      <c r="D33" s="174"/>
      <c r="E33" s="25">
        <v>984622.56</v>
      </c>
      <c r="F33" s="25">
        <v>13814027.67</v>
      </c>
      <c r="G33" s="26">
        <v>14798650.23</v>
      </c>
      <c r="H33" s="25">
        <v>0</v>
      </c>
      <c r="I33" s="26">
        <v>0</v>
      </c>
      <c r="J33" s="25">
        <v>14798650.23</v>
      </c>
      <c r="K33" s="26">
        <v>13139552.51</v>
      </c>
      <c r="L33" s="25">
        <v>1659097.72</v>
      </c>
    </row>
    <row r="34" spans="1:12" s="97" customFormat="1" ht="11.25">
      <c r="A34" s="158" t="s">
        <v>389</v>
      </c>
      <c r="B34" s="174"/>
      <c r="C34" s="174"/>
      <c r="D34" s="174"/>
      <c r="E34" s="25">
        <v>0</v>
      </c>
      <c r="F34" s="25">
        <v>0</v>
      </c>
      <c r="G34" s="26">
        <v>0</v>
      </c>
      <c r="H34" s="25">
        <v>0</v>
      </c>
      <c r="I34" s="26">
        <v>0</v>
      </c>
      <c r="J34" s="25">
        <v>0</v>
      </c>
      <c r="K34" s="26">
        <v>32586.4</v>
      </c>
      <c r="L34" s="25">
        <v>-32586.4</v>
      </c>
    </row>
    <row r="35" spans="1:12" s="97" customFormat="1" ht="11.25">
      <c r="A35" s="158" t="s">
        <v>390</v>
      </c>
      <c r="B35" s="174"/>
      <c r="C35" s="174"/>
      <c r="D35" s="174"/>
      <c r="E35" s="25">
        <v>0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486880.41</v>
      </c>
      <c r="L35" s="25">
        <v>-486880.41</v>
      </c>
    </row>
    <row r="36" spans="1:12" s="97" customFormat="1" ht="11.25">
      <c r="A36" s="158" t="s">
        <v>391</v>
      </c>
      <c r="B36" s="174"/>
      <c r="C36" s="174"/>
      <c r="D36" s="174"/>
      <c r="E36" s="25">
        <v>0</v>
      </c>
      <c r="F36" s="25">
        <v>0</v>
      </c>
      <c r="G36" s="26">
        <v>0</v>
      </c>
      <c r="H36" s="25">
        <v>0</v>
      </c>
      <c r="I36" s="26">
        <v>0</v>
      </c>
      <c r="J36" s="25">
        <v>0</v>
      </c>
      <c r="K36" s="26">
        <v>0</v>
      </c>
      <c r="L36" s="25">
        <v>0</v>
      </c>
    </row>
    <row r="37" spans="1:12" s="97" customFormat="1" ht="11.25">
      <c r="A37" s="158" t="s">
        <v>392</v>
      </c>
      <c r="B37" s="174"/>
      <c r="C37" s="174"/>
      <c r="D37" s="174"/>
      <c r="E37" s="25">
        <v>761274.44</v>
      </c>
      <c r="F37" s="25">
        <v>342866.99</v>
      </c>
      <c r="G37" s="26">
        <v>1104141.43</v>
      </c>
      <c r="H37" s="25">
        <v>0</v>
      </c>
      <c r="I37" s="26">
        <v>0</v>
      </c>
      <c r="J37" s="25">
        <v>1104141.43</v>
      </c>
      <c r="K37" s="26">
        <v>1729663.08</v>
      </c>
      <c r="L37" s="25">
        <v>-625521.65</v>
      </c>
    </row>
    <row r="38" spans="1:12" s="97" customFormat="1" ht="11.25">
      <c r="A38" s="155" t="s">
        <v>393</v>
      </c>
      <c r="B38" s="189"/>
      <c r="C38" s="189"/>
      <c r="D38" s="189"/>
      <c r="E38" s="156">
        <f aca="true" t="shared" si="0" ref="E38:L38">SUM(E15:E37)</f>
        <v>2403733.3699999982</v>
      </c>
      <c r="F38" s="156">
        <f t="shared" si="0"/>
        <v>228830550.55</v>
      </c>
      <c r="G38" s="156">
        <f t="shared" si="0"/>
        <v>231234283.92000002</v>
      </c>
      <c r="H38" s="156">
        <f t="shared" si="0"/>
        <v>-516426.84</v>
      </c>
      <c r="I38" s="156">
        <f t="shared" si="0"/>
        <v>0</v>
      </c>
      <c r="J38" s="156">
        <f t="shared" si="0"/>
        <v>231750710.76</v>
      </c>
      <c r="K38" s="156">
        <f t="shared" si="0"/>
        <v>42083432.85999999</v>
      </c>
      <c r="L38" s="156">
        <f t="shared" si="0"/>
        <v>189667277.89999998</v>
      </c>
    </row>
    <row r="39" spans="1:12" s="97" customFormat="1" ht="11.25">
      <c r="A39" s="158"/>
      <c r="B39" s="174"/>
      <c r="C39" s="174"/>
      <c r="D39" s="174"/>
      <c r="E39" s="25"/>
      <c r="F39" s="25"/>
      <c r="G39" s="26"/>
      <c r="H39" s="25"/>
      <c r="I39" s="26"/>
      <c r="J39" s="25"/>
      <c r="K39" s="26"/>
      <c r="L39" s="25"/>
    </row>
    <row r="40" spans="1:12" s="97" customFormat="1" ht="11.25">
      <c r="A40" s="155" t="s">
        <v>394</v>
      </c>
      <c r="B40" s="174"/>
      <c r="C40" s="174"/>
      <c r="D40" s="174"/>
      <c r="E40" s="190"/>
      <c r="F40" s="190"/>
      <c r="G40" s="191"/>
      <c r="H40" s="190"/>
      <c r="I40" s="191"/>
      <c r="J40" s="190"/>
      <c r="K40" s="191"/>
      <c r="L40" s="190"/>
    </row>
    <row r="41" spans="1:12" s="97" customFormat="1" ht="11.25">
      <c r="A41" s="158" t="s">
        <v>395</v>
      </c>
      <c r="B41" s="174"/>
      <c r="C41" s="174"/>
      <c r="D41" s="174"/>
      <c r="E41" s="25">
        <v>5833.8</v>
      </c>
      <c r="F41" s="25">
        <v>50060.81</v>
      </c>
      <c r="G41" s="26">
        <v>55894.61</v>
      </c>
      <c r="H41" s="25">
        <v>0</v>
      </c>
      <c r="I41" s="26">
        <v>0</v>
      </c>
      <c r="J41" s="25">
        <v>55894.61</v>
      </c>
      <c r="K41" s="26">
        <v>0</v>
      </c>
      <c r="L41" s="25">
        <v>55894.61</v>
      </c>
    </row>
    <row r="42" spans="1:12" s="97" customFormat="1" ht="11.25">
      <c r="A42" s="158" t="s">
        <v>396</v>
      </c>
      <c r="B42" s="174"/>
      <c r="C42" s="174"/>
      <c r="D42" s="174"/>
      <c r="E42" s="25">
        <v>0</v>
      </c>
      <c r="F42" s="25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  <c r="L42" s="25">
        <v>0</v>
      </c>
    </row>
    <row r="43" spans="1:12" s="97" customFormat="1" ht="11.25">
      <c r="A43" s="158" t="s">
        <v>397</v>
      </c>
      <c r="B43" s="174"/>
      <c r="C43" s="174"/>
      <c r="D43" s="174"/>
      <c r="E43" s="25">
        <v>14663.82</v>
      </c>
      <c r="F43" s="25">
        <v>109555.74</v>
      </c>
      <c r="G43" s="26">
        <v>124219.56</v>
      </c>
      <c r="H43" s="25">
        <v>0</v>
      </c>
      <c r="I43" s="26">
        <v>0</v>
      </c>
      <c r="J43" s="25">
        <v>124219.56</v>
      </c>
      <c r="K43" s="26">
        <v>0</v>
      </c>
      <c r="L43" s="25">
        <v>124219.56</v>
      </c>
    </row>
    <row r="44" spans="1:12" s="97" customFormat="1" ht="11.25">
      <c r="A44" s="158" t="s">
        <v>398</v>
      </c>
      <c r="B44" s="174"/>
      <c r="C44" s="174"/>
      <c r="D44" s="174"/>
      <c r="E44" s="25">
        <v>-20.27</v>
      </c>
      <c r="F44" s="25">
        <v>-0.09</v>
      </c>
      <c r="G44" s="26">
        <v>-20.36</v>
      </c>
      <c r="H44" s="25">
        <v>0</v>
      </c>
      <c r="I44" s="26">
        <v>0</v>
      </c>
      <c r="J44" s="25">
        <v>-20.36</v>
      </c>
      <c r="K44" s="26">
        <v>0</v>
      </c>
      <c r="L44" s="25">
        <v>-20.36</v>
      </c>
    </row>
    <row r="45" spans="1:12" s="97" customFormat="1" ht="11.25">
      <c r="A45" s="158" t="s">
        <v>399</v>
      </c>
      <c r="B45" s="174"/>
      <c r="C45" s="174"/>
      <c r="D45" s="174"/>
      <c r="E45" s="25">
        <v>0</v>
      </c>
      <c r="F45" s="25">
        <v>0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  <c r="L45" s="25">
        <v>0</v>
      </c>
    </row>
    <row r="46" spans="1:12" s="97" customFormat="1" ht="11.25">
      <c r="A46" s="158" t="s">
        <v>400</v>
      </c>
      <c r="B46" s="174"/>
      <c r="C46" s="174"/>
      <c r="D46" s="174"/>
      <c r="E46" s="25">
        <v>0</v>
      </c>
      <c r="F46" s="25">
        <v>0</v>
      </c>
      <c r="G46" s="26">
        <v>0</v>
      </c>
      <c r="H46" s="25">
        <v>0</v>
      </c>
      <c r="I46" s="26">
        <v>0</v>
      </c>
      <c r="J46" s="25">
        <v>0</v>
      </c>
      <c r="K46" s="26">
        <v>0</v>
      </c>
      <c r="L46" s="25">
        <v>0</v>
      </c>
    </row>
    <row r="47" spans="1:12" s="97" customFormat="1" ht="11.25">
      <c r="A47" s="158" t="s">
        <v>401</v>
      </c>
      <c r="B47" s="174"/>
      <c r="C47" s="174"/>
      <c r="D47" s="174"/>
      <c r="E47" s="25">
        <v>0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  <c r="L47" s="25">
        <v>0</v>
      </c>
    </row>
    <row r="48" spans="1:12" s="97" customFormat="1" ht="11.25">
      <c r="A48" s="158" t="s">
        <v>402</v>
      </c>
      <c r="B48" s="174"/>
      <c r="C48" s="174"/>
      <c r="D48" s="174"/>
      <c r="E48" s="25">
        <v>14063.63</v>
      </c>
      <c r="F48" s="25">
        <v>0</v>
      </c>
      <c r="G48" s="26">
        <v>14063.63</v>
      </c>
      <c r="H48" s="25">
        <v>0</v>
      </c>
      <c r="I48" s="26">
        <v>0</v>
      </c>
      <c r="J48" s="25">
        <v>14063.63</v>
      </c>
      <c r="K48" s="26">
        <v>0</v>
      </c>
      <c r="L48" s="25">
        <v>14063.63</v>
      </c>
    </row>
    <row r="49" spans="1:12" s="97" customFormat="1" ht="11.25">
      <c r="A49" s="158" t="s">
        <v>403</v>
      </c>
      <c r="B49" s="174"/>
      <c r="C49" s="174"/>
      <c r="D49" s="174"/>
      <c r="E49" s="25">
        <v>0</v>
      </c>
      <c r="F49" s="25">
        <v>0</v>
      </c>
      <c r="G49" s="26">
        <v>0</v>
      </c>
      <c r="H49" s="25">
        <v>0</v>
      </c>
      <c r="I49" s="26">
        <v>0</v>
      </c>
      <c r="J49" s="25">
        <v>0</v>
      </c>
      <c r="K49" s="26">
        <v>0</v>
      </c>
      <c r="L49" s="25">
        <v>0</v>
      </c>
    </row>
    <row r="50" spans="1:12" s="97" customFormat="1" ht="11.25">
      <c r="A50" s="158" t="s">
        <v>404</v>
      </c>
      <c r="B50" s="174"/>
      <c r="C50" s="174"/>
      <c r="D50" s="174"/>
      <c r="E50" s="25">
        <v>-246521.38</v>
      </c>
      <c r="F50" s="25">
        <v>246521.38</v>
      </c>
      <c r="G50" s="26">
        <v>0</v>
      </c>
      <c r="H50" s="25">
        <v>0</v>
      </c>
      <c r="I50" s="26">
        <v>0</v>
      </c>
      <c r="J50" s="25">
        <v>0</v>
      </c>
      <c r="K50" s="26">
        <v>0</v>
      </c>
      <c r="L50" s="25">
        <v>0</v>
      </c>
    </row>
    <row r="51" spans="1:12" s="97" customFormat="1" ht="11.25">
      <c r="A51" s="158" t="s">
        <v>405</v>
      </c>
      <c r="B51" s="174"/>
      <c r="C51" s="174"/>
      <c r="D51" s="174"/>
      <c r="E51" s="25">
        <v>4221.91</v>
      </c>
      <c r="F51" s="25">
        <v>0</v>
      </c>
      <c r="G51" s="26">
        <v>4221.91</v>
      </c>
      <c r="H51" s="25">
        <v>0</v>
      </c>
      <c r="I51" s="26">
        <v>0</v>
      </c>
      <c r="J51" s="25">
        <v>4221.91</v>
      </c>
      <c r="K51" s="26">
        <v>0</v>
      </c>
      <c r="L51" s="25">
        <v>4221.91</v>
      </c>
    </row>
    <row r="52" spans="1:12" s="97" customFormat="1" ht="11.25">
      <c r="A52" s="158" t="s">
        <v>406</v>
      </c>
      <c r="B52" s="174"/>
      <c r="C52" s="174"/>
      <c r="D52" s="174"/>
      <c r="E52" s="25">
        <v>413881.14</v>
      </c>
      <c r="F52" s="25">
        <v>0</v>
      </c>
      <c r="G52" s="26">
        <v>413881.14</v>
      </c>
      <c r="H52" s="25">
        <v>0</v>
      </c>
      <c r="I52" s="26">
        <v>0</v>
      </c>
      <c r="J52" s="25">
        <v>413881.14</v>
      </c>
      <c r="K52" s="26">
        <v>303715.06</v>
      </c>
      <c r="L52" s="25">
        <v>110166.08</v>
      </c>
    </row>
    <row r="53" spans="1:12" s="97" customFormat="1" ht="11.25">
      <c r="A53" s="158" t="s">
        <v>407</v>
      </c>
      <c r="B53" s="174"/>
      <c r="C53" s="174"/>
      <c r="D53" s="174"/>
      <c r="E53" s="25">
        <v>0</v>
      </c>
      <c r="F53" s="25">
        <v>0</v>
      </c>
      <c r="G53" s="26">
        <v>0</v>
      </c>
      <c r="H53" s="25">
        <v>0</v>
      </c>
      <c r="I53" s="26">
        <v>0</v>
      </c>
      <c r="J53" s="25">
        <v>0</v>
      </c>
      <c r="K53" s="26">
        <v>0</v>
      </c>
      <c r="L53" s="25">
        <v>0</v>
      </c>
    </row>
    <row r="54" spans="1:12" s="97" customFormat="1" ht="11.25">
      <c r="A54" s="158" t="s">
        <v>408</v>
      </c>
      <c r="B54" s="174"/>
      <c r="C54" s="174"/>
      <c r="D54" s="174"/>
      <c r="E54" s="25">
        <v>0</v>
      </c>
      <c r="F54" s="25">
        <v>0</v>
      </c>
      <c r="G54" s="26">
        <v>0</v>
      </c>
      <c r="H54" s="25">
        <v>0</v>
      </c>
      <c r="I54" s="26">
        <v>0</v>
      </c>
      <c r="J54" s="25">
        <v>0</v>
      </c>
      <c r="K54" s="26">
        <v>433.95</v>
      </c>
      <c r="L54" s="25">
        <v>-433.95</v>
      </c>
    </row>
    <row r="55" spans="1:12" s="97" customFormat="1" ht="11.25">
      <c r="A55" s="158" t="s">
        <v>409</v>
      </c>
      <c r="B55" s="174"/>
      <c r="C55" s="174"/>
      <c r="D55" s="174"/>
      <c r="E55" s="25">
        <v>0</v>
      </c>
      <c r="F55" s="25">
        <v>0</v>
      </c>
      <c r="G55" s="26">
        <v>0</v>
      </c>
      <c r="H55" s="25">
        <v>0</v>
      </c>
      <c r="I55" s="26">
        <v>0</v>
      </c>
      <c r="J55" s="25">
        <v>0</v>
      </c>
      <c r="K55" s="26">
        <v>0</v>
      </c>
      <c r="L55" s="25">
        <v>0</v>
      </c>
    </row>
    <row r="56" spans="1:12" s="97" customFormat="1" ht="11.25">
      <c r="A56" s="158" t="s">
        <v>410</v>
      </c>
      <c r="B56" s="174"/>
      <c r="C56" s="174"/>
      <c r="D56" s="174"/>
      <c r="E56" s="25">
        <v>0</v>
      </c>
      <c r="F56" s="25">
        <v>0</v>
      </c>
      <c r="G56" s="26">
        <v>0</v>
      </c>
      <c r="H56" s="25">
        <v>0</v>
      </c>
      <c r="I56" s="26">
        <v>0</v>
      </c>
      <c r="J56" s="25">
        <v>0</v>
      </c>
      <c r="K56" s="26">
        <v>2157.14</v>
      </c>
      <c r="L56" s="25">
        <v>-2157.14</v>
      </c>
    </row>
    <row r="57" spans="1:12" s="97" customFormat="1" ht="11.25">
      <c r="A57" s="158" t="s">
        <v>411</v>
      </c>
      <c r="B57" s="174"/>
      <c r="C57" s="174"/>
      <c r="D57" s="174"/>
      <c r="E57" s="25">
        <v>0</v>
      </c>
      <c r="F57" s="25">
        <v>0</v>
      </c>
      <c r="G57" s="26">
        <v>0</v>
      </c>
      <c r="H57" s="25">
        <v>0</v>
      </c>
      <c r="I57" s="26">
        <v>0</v>
      </c>
      <c r="J57" s="25">
        <v>0</v>
      </c>
      <c r="K57" s="26">
        <v>147321.16</v>
      </c>
      <c r="L57" s="25">
        <v>-147321.16</v>
      </c>
    </row>
    <row r="58" spans="1:12" s="97" customFormat="1" ht="11.25">
      <c r="A58" s="158" t="s">
        <v>412</v>
      </c>
      <c r="B58" s="174"/>
      <c r="C58" s="174"/>
      <c r="D58" s="174"/>
      <c r="E58" s="25">
        <v>0</v>
      </c>
      <c r="F58" s="25">
        <v>0</v>
      </c>
      <c r="G58" s="26">
        <v>0</v>
      </c>
      <c r="H58" s="25">
        <v>0</v>
      </c>
      <c r="I58" s="26">
        <v>0</v>
      </c>
      <c r="J58" s="25">
        <v>0</v>
      </c>
      <c r="K58" s="26">
        <v>617.34</v>
      </c>
      <c r="L58" s="25">
        <v>-617.34</v>
      </c>
    </row>
    <row r="59" spans="1:12" s="97" customFormat="1" ht="11.25">
      <c r="A59" s="158" t="s">
        <v>413</v>
      </c>
      <c r="B59" s="174"/>
      <c r="C59" s="174"/>
      <c r="D59" s="174"/>
      <c r="E59" s="25">
        <v>0</v>
      </c>
      <c r="F59" s="25">
        <v>0</v>
      </c>
      <c r="G59" s="26">
        <v>0</v>
      </c>
      <c r="H59" s="25">
        <v>0</v>
      </c>
      <c r="I59" s="26">
        <v>0</v>
      </c>
      <c r="J59" s="25">
        <v>0</v>
      </c>
      <c r="K59" s="26">
        <v>402.56</v>
      </c>
      <c r="L59" s="25">
        <v>-402.56</v>
      </c>
    </row>
    <row r="60" spans="1:12" s="97" customFormat="1" ht="11.25">
      <c r="A60" s="158" t="s">
        <v>414</v>
      </c>
      <c r="B60" s="174"/>
      <c r="C60" s="174"/>
      <c r="D60" s="174"/>
      <c r="E60" s="25">
        <v>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610.92</v>
      </c>
      <c r="L60" s="25">
        <v>-610.92</v>
      </c>
    </row>
    <row r="61" spans="1:12" s="97" customFormat="1" ht="11.25">
      <c r="A61" s="158" t="s">
        <v>415</v>
      </c>
      <c r="B61" s="174"/>
      <c r="C61" s="174"/>
      <c r="D61" s="174"/>
      <c r="E61" s="25">
        <v>680878.43</v>
      </c>
      <c r="F61" s="25">
        <v>2607072.87</v>
      </c>
      <c r="G61" s="26">
        <v>3287951.3</v>
      </c>
      <c r="H61" s="25">
        <v>0</v>
      </c>
      <c r="I61" s="26">
        <v>0</v>
      </c>
      <c r="J61" s="25">
        <v>3287951.3</v>
      </c>
      <c r="K61" s="26">
        <v>2564916.56</v>
      </c>
      <c r="L61" s="25">
        <v>723034.74</v>
      </c>
    </row>
    <row r="62" spans="1:12" s="97" customFormat="1" ht="11.25">
      <c r="A62" s="158" t="s">
        <v>416</v>
      </c>
      <c r="B62" s="174"/>
      <c r="C62" s="174"/>
      <c r="D62" s="174"/>
      <c r="E62" s="25">
        <v>0</v>
      </c>
      <c r="F62" s="25">
        <v>0</v>
      </c>
      <c r="G62" s="26">
        <v>0</v>
      </c>
      <c r="H62" s="25">
        <v>0</v>
      </c>
      <c r="I62" s="26">
        <v>0</v>
      </c>
      <c r="J62" s="25">
        <v>0</v>
      </c>
      <c r="K62" s="26">
        <v>723034.74</v>
      </c>
      <c r="L62" s="25">
        <v>-723034.74</v>
      </c>
    </row>
    <row r="63" spans="1:12" s="97" customFormat="1" ht="11.25">
      <c r="A63" s="158" t="s">
        <v>417</v>
      </c>
      <c r="B63" s="174"/>
      <c r="C63" s="174"/>
      <c r="D63" s="174"/>
      <c r="E63" s="25">
        <v>-66207.12</v>
      </c>
      <c r="F63" s="25">
        <v>72612.14</v>
      </c>
      <c r="G63" s="26">
        <v>6405.02</v>
      </c>
      <c r="H63" s="25">
        <v>0</v>
      </c>
      <c r="I63" s="26">
        <v>0</v>
      </c>
      <c r="J63" s="25">
        <v>6405.02</v>
      </c>
      <c r="K63" s="26">
        <v>0</v>
      </c>
      <c r="L63" s="25">
        <v>6405.02</v>
      </c>
    </row>
    <row r="64" spans="1:12" s="97" customFormat="1" ht="11.25">
      <c r="A64" s="158" t="s">
        <v>418</v>
      </c>
      <c r="B64" s="174"/>
      <c r="C64" s="174"/>
      <c r="D64" s="174"/>
      <c r="E64" s="25">
        <v>0</v>
      </c>
      <c r="F64" s="25">
        <v>0</v>
      </c>
      <c r="G64" s="26">
        <v>0</v>
      </c>
      <c r="H64" s="25">
        <v>0</v>
      </c>
      <c r="I64" s="26">
        <v>0</v>
      </c>
      <c r="J64" s="25">
        <v>0</v>
      </c>
      <c r="K64" s="26">
        <v>0</v>
      </c>
      <c r="L64" s="25">
        <v>0</v>
      </c>
    </row>
    <row r="65" spans="1:12" s="97" customFormat="1" ht="11.25">
      <c r="A65" s="158" t="s">
        <v>419</v>
      </c>
      <c r="B65" s="174"/>
      <c r="C65" s="174"/>
      <c r="D65" s="174"/>
      <c r="E65" s="25">
        <v>73863.85</v>
      </c>
      <c r="F65" s="25">
        <v>152.81</v>
      </c>
      <c r="G65" s="26">
        <v>74016.66</v>
      </c>
      <c r="H65" s="25">
        <v>0</v>
      </c>
      <c r="I65" s="26">
        <v>0</v>
      </c>
      <c r="J65" s="25">
        <v>74016.66</v>
      </c>
      <c r="K65" s="26">
        <v>0</v>
      </c>
      <c r="L65" s="25">
        <v>74016.66</v>
      </c>
    </row>
    <row r="66" spans="1:12" s="97" customFormat="1" ht="11.25">
      <c r="A66" s="158" t="s">
        <v>420</v>
      </c>
      <c r="B66" s="174"/>
      <c r="C66" s="174"/>
      <c r="D66" s="174"/>
      <c r="E66" s="25">
        <v>384746.4</v>
      </c>
      <c r="F66" s="25">
        <v>1732.82</v>
      </c>
      <c r="G66" s="26">
        <v>386479.22</v>
      </c>
      <c r="H66" s="25">
        <v>0</v>
      </c>
      <c r="I66" s="26">
        <v>0</v>
      </c>
      <c r="J66" s="25">
        <v>386479.22</v>
      </c>
      <c r="K66" s="26">
        <v>0</v>
      </c>
      <c r="L66" s="25">
        <v>386479.22</v>
      </c>
    </row>
    <row r="67" spans="1:12" s="97" customFormat="1" ht="11.25">
      <c r="A67" s="158" t="s">
        <v>421</v>
      </c>
      <c r="B67" s="174"/>
      <c r="C67" s="174"/>
      <c r="D67" s="174"/>
      <c r="E67" s="25">
        <v>0</v>
      </c>
      <c r="F67" s="25">
        <v>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  <c r="L67" s="25">
        <v>0</v>
      </c>
    </row>
    <row r="68" spans="1:12" s="97" customFormat="1" ht="11.25">
      <c r="A68" s="158" t="s">
        <v>422</v>
      </c>
      <c r="B68" s="174"/>
      <c r="C68" s="174"/>
      <c r="D68" s="174"/>
      <c r="E68" s="25">
        <v>206349.22</v>
      </c>
      <c r="F68" s="25">
        <v>537.68</v>
      </c>
      <c r="G68" s="26">
        <v>206886.9</v>
      </c>
      <c r="H68" s="25">
        <v>0</v>
      </c>
      <c r="I68" s="26">
        <v>0</v>
      </c>
      <c r="J68" s="25">
        <v>206886.9</v>
      </c>
      <c r="K68" s="26">
        <v>0</v>
      </c>
      <c r="L68" s="25">
        <v>206886.9</v>
      </c>
    </row>
    <row r="69" spans="1:12" s="97" customFormat="1" ht="11.25">
      <c r="A69" s="158" t="s">
        <v>423</v>
      </c>
      <c r="B69" s="174"/>
      <c r="C69" s="174"/>
      <c r="D69" s="174"/>
      <c r="E69" s="25">
        <v>20160</v>
      </c>
      <c r="F69" s="25">
        <v>0</v>
      </c>
      <c r="G69" s="26">
        <v>20160</v>
      </c>
      <c r="H69" s="25">
        <v>0</v>
      </c>
      <c r="I69" s="26">
        <v>0</v>
      </c>
      <c r="J69" s="25">
        <v>20160</v>
      </c>
      <c r="K69" s="26">
        <v>0</v>
      </c>
      <c r="L69" s="25">
        <v>20160</v>
      </c>
    </row>
    <row r="70" spans="1:12" s="97" customFormat="1" ht="11.25">
      <c r="A70" s="158" t="s">
        <v>424</v>
      </c>
      <c r="B70" s="174"/>
      <c r="C70" s="174"/>
      <c r="D70" s="174"/>
      <c r="E70" s="25">
        <v>21.79</v>
      </c>
      <c r="F70" s="25">
        <v>126.7</v>
      </c>
      <c r="G70" s="26">
        <v>148.49</v>
      </c>
      <c r="H70" s="25">
        <v>0</v>
      </c>
      <c r="I70" s="26">
        <v>0</v>
      </c>
      <c r="J70" s="25">
        <v>148.49</v>
      </c>
      <c r="K70" s="26">
        <v>4700</v>
      </c>
      <c r="L70" s="25">
        <v>-4551.51</v>
      </c>
    </row>
    <row r="71" spans="1:12" s="97" customFormat="1" ht="11.25">
      <c r="A71" s="158" t="s">
        <v>425</v>
      </c>
      <c r="B71" s="174"/>
      <c r="C71" s="174"/>
      <c r="D71" s="174"/>
      <c r="E71" s="25">
        <v>-3151.66</v>
      </c>
      <c r="F71" s="25">
        <v>9717.08</v>
      </c>
      <c r="G71" s="26">
        <v>6565.42</v>
      </c>
      <c r="H71" s="25">
        <v>0</v>
      </c>
      <c r="I71" s="26">
        <v>0</v>
      </c>
      <c r="J71" s="25">
        <v>6565.42</v>
      </c>
      <c r="K71" s="26">
        <v>7597.34</v>
      </c>
      <c r="L71" s="25">
        <v>-1031.92</v>
      </c>
    </row>
    <row r="72" spans="1:12" s="97" customFormat="1" ht="11.25">
      <c r="A72" s="158" t="s">
        <v>426</v>
      </c>
      <c r="B72" s="174"/>
      <c r="C72" s="174"/>
      <c r="D72" s="174"/>
      <c r="E72" s="25">
        <v>-4873.68</v>
      </c>
      <c r="F72" s="25">
        <v>6627.38</v>
      </c>
      <c r="G72" s="26">
        <v>1753.7</v>
      </c>
      <c r="H72" s="25">
        <v>0</v>
      </c>
      <c r="I72" s="26">
        <v>0</v>
      </c>
      <c r="J72" s="25">
        <v>1753.7</v>
      </c>
      <c r="K72" s="26">
        <v>8300.2</v>
      </c>
      <c r="L72" s="25">
        <v>-6546.5</v>
      </c>
    </row>
    <row r="73" spans="1:12" s="97" customFormat="1" ht="11.25">
      <c r="A73" s="155" t="s">
        <v>427</v>
      </c>
      <c r="B73" s="174"/>
      <c r="C73" s="174"/>
      <c r="D73" s="174"/>
      <c r="E73" s="156">
        <f aca="true" t="shared" si="1" ref="E73:L73">SUM(E41:E72)</f>
        <v>1497909.8800000001</v>
      </c>
      <c r="F73" s="156">
        <f t="shared" si="1"/>
        <v>3104717.3200000003</v>
      </c>
      <c r="G73" s="156">
        <f t="shared" si="1"/>
        <v>4602627.200000001</v>
      </c>
      <c r="H73" s="156">
        <f t="shared" si="1"/>
        <v>0</v>
      </c>
      <c r="I73" s="156">
        <f t="shared" si="1"/>
        <v>0</v>
      </c>
      <c r="J73" s="156">
        <f t="shared" si="1"/>
        <v>4602627.200000001</v>
      </c>
      <c r="K73" s="156">
        <f t="shared" si="1"/>
        <v>3763806.9699999997</v>
      </c>
      <c r="L73" s="156">
        <f t="shared" si="1"/>
        <v>838820.23</v>
      </c>
    </row>
    <row r="74" spans="1:12" s="97" customFormat="1" ht="11.25">
      <c r="A74" s="158"/>
      <c r="B74" s="174"/>
      <c r="C74" s="174"/>
      <c r="D74" s="174"/>
      <c r="E74" s="25"/>
      <c r="F74" s="25"/>
      <c r="G74" s="26"/>
      <c r="H74" s="25"/>
      <c r="I74" s="26"/>
      <c r="J74" s="25"/>
      <c r="K74" s="26"/>
      <c r="L74" s="25"/>
    </row>
    <row r="75" spans="1:12" s="97" customFormat="1" ht="11.25">
      <c r="A75" s="155" t="s">
        <v>428</v>
      </c>
      <c r="B75" s="174"/>
      <c r="C75" s="174"/>
      <c r="D75" s="174"/>
      <c r="E75" s="25"/>
      <c r="F75" s="25"/>
      <c r="G75" s="26"/>
      <c r="H75" s="25"/>
      <c r="I75" s="26"/>
      <c r="J75" s="25"/>
      <c r="K75" s="26"/>
      <c r="L75" s="25"/>
    </row>
    <row r="76" spans="1:12" s="97" customFormat="1" ht="11.25">
      <c r="A76" s="158" t="s">
        <v>429</v>
      </c>
      <c r="B76" s="174"/>
      <c r="C76" s="174"/>
      <c r="D76" s="174"/>
      <c r="E76" s="25">
        <v>69068.61</v>
      </c>
      <c r="F76" s="25">
        <v>388373.55</v>
      </c>
      <c r="G76" s="26">
        <v>457442.16</v>
      </c>
      <c r="H76" s="25">
        <v>0</v>
      </c>
      <c r="I76" s="26">
        <v>0</v>
      </c>
      <c r="J76" s="25">
        <v>457442.16</v>
      </c>
      <c r="K76" s="26">
        <v>0</v>
      </c>
      <c r="L76" s="25">
        <v>457442.16</v>
      </c>
    </row>
    <row r="77" spans="1:12" s="97" customFormat="1" ht="11.25">
      <c r="A77" s="158" t="s">
        <v>430</v>
      </c>
      <c r="B77" s="174"/>
      <c r="C77" s="174"/>
      <c r="D77" s="174"/>
      <c r="E77" s="25">
        <v>-682018.27</v>
      </c>
      <c r="F77" s="25">
        <v>682539.28</v>
      </c>
      <c r="G77" s="26">
        <v>521.01</v>
      </c>
      <c r="H77" s="25">
        <v>0</v>
      </c>
      <c r="I77" s="26">
        <v>0</v>
      </c>
      <c r="J77" s="25">
        <v>521.01</v>
      </c>
      <c r="K77" s="26">
        <v>0</v>
      </c>
      <c r="L77" s="25">
        <v>521.01</v>
      </c>
    </row>
    <row r="78" spans="1:12" s="97" customFormat="1" ht="11.25">
      <c r="A78" s="158" t="s">
        <v>431</v>
      </c>
      <c r="B78" s="174"/>
      <c r="C78" s="174"/>
      <c r="D78" s="174"/>
      <c r="E78" s="25">
        <v>-567213.61</v>
      </c>
      <c r="F78" s="25">
        <v>632222.61</v>
      </c>
      <c r="G78" s="26">
        <v>65009</v>
      </c>
      <c r="H78" s="25">
        <v>0</v>
      </c>
      <c r="I78" s="26">
        <v>0</v>
      </c>
      <c r="J78" s="25">
        <v>65009</v>
      </c>
      <c r="K78" s="26">
        <v>0</v>
      </c>
      <c r="L78" s="25">
        <v>65009</v>
      </c>
    </row>
    <row r="79" spans="1:12" s="97" customFormat="1" ht="11.25">
      <c r="A79" s="158" t="s">
        <v>432</v>
      </c>
      <c r="B79" s="174"/>
      <c r="C79" s="174"/>
      <c r="D79" s="174"/>
      <c r="E79" s="25">
        <v>340192.75</v>
      </c>
      <c r="F79" s="25">
        <v>493747.49</v>
      </c>
      <c r="G79" s="26">
        <v>833940.24</v>
      </c>
      <c r="H79" s="25">
        <v>0</v>
      </c>
      <c r="I79" s="26">
        <v>0</v>
      </c>
      <c r="J79" s="25">
        <v>833940.24</v>
      </c>
      <c r="K79" s="26">
        <v>0</v>
      </c>
      <c r="L79" s="25">
        <v>833940.24</v>
      </c>
    </row>
    <row r="80" spans="1:12" s="97" customFormat="1" ht="11.25">
      <c r="A80" s="158" t="s">
        <v>433</v>
      </c>
      <c r="B80" s="174"/>
      <c r="C80" s="174"/>
      <c r="D80" s="174"/>
      <c r="E80" s="25">
        <v>7440918.33</v>
      </c>
      <c r="F80" s="25">
        <v>21718546.78</v>
      </c>
      <c r="G80" s="26">
        <v>29159465.11</v>
      </c>
      <c r="H80" s="25">
        <v>0</v>
      </c>
      <c r="I80" s="26">
        <v>0</v>
      </c>
      <c r="J80" s="25">
        <v>29159465.11</v>
      </c>
      <c r="K80" s="26">
        <v>0</v>
      </c>
      <c r="L80" s="25">
        <v>29159465.11</v>
      </c>
    </row>
    <row r="81" spans="1:12" s="97" customFormat="1" ht="11.25">
      <c r="A81" s="158" t="s">
        <v>434</v>
      </c>
      <c r="B81" s="174"/>
      <c r="C81" s="174"/>
      <c r="D81" s="174"/>
      <c r="E81" s="25">
        <v>1656.67</v>
      </c>
      <c r="F81" s="25">
        <v>19615.09</v>
      </c>
      <c r="G81" s="26">
        <v>21271.76</v>
      </c>
      <c r="H81" s="25">
        <v>0</v>
      </c>
      <c r="I81" s="26">
        <v>0</v>
      </c>
      <c r="J81" s="25">
        <v>21271.76</v>
      </c>
      <c r="K81" s="26">
        <v>0</v>
      </c>
      <c r="L81" s="25">
        <v>21271.76</v>
      </c>
    </row>
    <row r="82" spans="1:12" s="97" customFormat="1" ht="11.25">
      <c r="A82" s="158" t="s">
        <v>435</v>
      </c>
      <c r="B82" s="174"/>
      <c r="C82" s="174"/>
      <c r="D82" s="174"/>
      <c r="E82" s="25">
        <v>1681.93</v>
      </c>
      <c r="F82" s="25">
        <v>5754.06</v>
      </c>
      <c r="G82" s="26">
        <v>7435.99</v>
      </c>
      <c r="H82" s="25">
        <v>0</v>
      </c>
      <c r="I82" s="26">
        <v>0</v>
      </c>
      <c r="J82" s="25">
        <v>7435.99</v>
      </c>
      <c r="K82" s="26">
        <v>0</v>
      </c>
      <c r="L82" s="25">
        <v>7435.99</v>
      </c>
    </row>
    <row r="83" spans="1:12" s="97" customFormat="1" ht="11.25">
      <c r="A83" s="158" t="s">
        <v>379</v>
      </c>
      <c r="B83" s="174"/>
      <c r="C83" s="174"/>
      <c r="D83" s="174"/>
      <c r="E83" s="25">
        <v>0</v>
      </c>
      <c r="F83" s="25">
        <v>0</v>
      </c>
      <c r="G83" s="26">
        <v>0</v>
      </c>
      <c r="H83" s="25">
        <v>0</v>
      </c>
      <c r="I83" s="26">
        <v>0</v>
      </c>
      <c r="J83" s="25">
        <v>0</v>
      </c>
      <c r="K83" s="26">
        <v>0</v>
      </c>
      <c r="L83" s="25">
        <v>0</v>
      </c>
    </row>
    <row r="84" spans="1:12" s="97" customFormat="1" ht="11.25">
      <c r="A84" s="158" t="s">
        <v>436</v>
      </c>
      <c r="B84" s="174"/>
      <c r="C84" s="174"/>
      <c r="D84" s="174"/>
      <c r="E84" s="25">
        <v>83084.27</v>
      </c>
      <c r="F84" s="25">
        <v>136626.32</v>
      </c>
      <c r="G84" s="26">
        <v>219710.59</v>
      </c>
      <c r="H84" s="25">
        <v>0</v>
      </c>
      <c r="I84" s="26">
        <v>0</v>
      </c>
      <c r="J84" s="25">
        <v>219710.59</v>
      </c>
      <c r="K84" s="26">
        <v>3204</v>
      </c>
      <c r="L84" s="25">
        <v>216506.59</v>
      </c>
    </row>
    <row r="85" spans="1:12" s="97" customFormat="1" ht="11.25">
      <c r="A85" s="158" t="s">
        <v>389</v>
      </c>
      <c r="B85" s="174"/>
      <c r="C85" s="174"/>
      <c r="D85" s="174"/>
      <c r="E85" s="25">
        <v>510435.54</v>
      </c>
      <c r="F85" s="25">
        <v>1835214.12</v>
      </c>
      <c r="G85" s="26">
        <v>2345649.66</v>
      </c>
      <c r="H85" s="25">
        <v>0</v>
      </c>
      <c r="I85" s="26">
        <v>0</v>
      </c>
      <c r="J85" s="25">
        <v>2345649.66</v>
      </c>
      <c r="K85" s="26">
        <v>82714.62</v>
      </c>
      <c r="L85" s="25">
        <v>2262935.04</v>
      </c>
    </row>
    <row r="86" spans="1:12" s="97" customFormat="1" ht="11.25">
      <c r="A86" s="158" t="s">
        <v>390</v>
      </c>
      <c r="B86" s="174"/>
      <c r="C86" s="174"/>
      <c r="D86" s="174"/>
      <c r="E86" s="25">
        <v>0</v>
      </c>
      <c r="F86" s="25">
        <v>0</v>
      </c>
      <c r="G86" s="26">
        <v>0</v>
      </c>
      <c r="H86" s="25">
        <v>0</v>
      </c>
      <c r="I86" s="26">
        <v>0</v>
      </c>
      <c r="J86" s="25">
        <v>0</v>
      </c>
      <c r="K86" s="26">
        <v>49394.16</v>
      </c>
      <c r="L86" s="25">
        <v>-49394.16</v>
      </c>
    </row>
    <row r="87" spans="1:12" s="97" customFormat="1" ht="11.25">
      <c r="A87" s="158" t="s">
        <v>437</v>
      </c>
      <c r="B87" s="174"/>
      <c r="C87" s="174"/>
      <c r="D87" s="174"/>
      <c r="E87" s="25">
        <v>0</v>
      </c>
      <c r="F87" s="25">
        <v>0</v>
      </c>
      <c r="G87" s="26">
        <v>0</v>
      </c>
      <c r="H87" s="25">
        <v>0</v>
      </c>
      <c r="I87" s="26">
        <v>0</v>
      </c>
      <c r="J87" s="25">
        <v>0</v>
      </c>
      <c r="K87" s="26">
        <v>0</v>
      </c>
      <c r="L87" s="25">
        <v>0</v>
      </c>
    </row>
    <row r="88" spans="1:12" s="97" customFormat="1" ht="11.25">
      <c r="A88" s="158" t="s">
        <v>438</v>
      </c>
      <c r="B88" s="174"/>
      <c r="C88" s="174"/>
      <c r="D88" s="174"/>
      <c r="E88" s="25">
        <v>0</v>
      </c>
      <c r="F88" s="25">
        <v>0</v>
      </c>
      <c r="G88" s="26">
        <v>0</v>
      </c>
      <c r="H88" s="25">
        <v>0</v>
      </c>
      <c r="I88" s="26">
        <v>0</v>
      </c>
      <c r="J88" s="25">
        <v>0</v>
      </c>
      <c r="K88" s="26">
        <v>0</v>
      </c>
      <c r="L88" s="25">
        <v>0</v>
      </c>
    </row>
    <row r="89" spans="1:12" s="97" customFormat="1" ht="11.25">
      <c r="A89" s="158" t="s">
        <v>439</v>
      </c>
      <c r="B89" s="174"/>
      <c r="C89" s="174"/>
      <c r="D89" s="174"/>
      <c r="E89" s="25">
        <v>-248873.49</v>
      </c>
      <c r="F89" s="25">
        <v>2086031.7</v>
      </c>
      <c r="G89" s="26">
        <v>1837158.21</v>
      </c>
      <c r="H89" s="25">
        <v>0</v>
      </c>
      <c r="I89" s="26">
        <v>0</v>
      </c>
      <c r="J89" s="25">
        <v>1837158.21</v>
      </c>
      <c r="K89" s="26">
        <v>0</v>
      </c>
      <c r="L89" s="25">
        <v>1837158.21</v>
      </c>
    </row>
    <row r="90" spans="1:12" s="97" customFormat="1" ht="11.25">
      <c r="A90" s="158" t="s">
        <v>440</v>
      </c>
      <c r="B90" s="174"/>
      <c r="C90" s="174"/>
      <c r="D90" s="174"/>
      <c r="E90" s="25">
        <v>780993.65</v>
      </c>
      <c r="F90" s="25">
        <v>855132.21</v>
      </c>
      <c r="G90" s="26">
        <v>1636125.86</v>
      </c>
      <c r="H90" s="25">
        <v>0</v>
      </c>
      <c r="I90" s="26">
        <v>0</v>
      </c>
      <c r="J90" s="25">
        <v>1636125.86</v>
      </c>
      <c r="K90" s="26">
        <v>0</v>
      </c>
      <c r="L90" s="25">
        <v>1636125.86</v>
      </c>
    </row>
    <row r="91" spans="1:12" s="97" customFormat="1" ht="11.25">
      <c r="A91" s="158" t="s">
        <v>441</v>
      </c>
      <c r="B91" s="174"/>
      <c r="C91" s="174"/>
      <c r="D91" s="174"/>
      <c r="E91" s="25">
        <v>2675.68</v>
      </c>
      <c r="F91" s="25">
        <v>10342.22</v>
      </c>
      <c r="G91" s="26">
        <v>13017.9</v>
      </c>
      <c r="H91" s="25">
        <v>0</v>
      </c>
      <c r="I91" s="26">
        <v>0</v>
      </c>
      <c r="J91" s="25">
        <v>13017.9</v>
      </c>
      <c r="K91" s="26">
        <v>0</v>
      </c>
      <c r="L91" s="25">
        <v>13017.9</v>
      </c>
    </row>
    <row r="92" spans="1:12" s="97" customFormat="1" ht="11.25">
      <c r="A92" s="155" t="s">
        <v>442</v>
      </c>
      <c r="B92" s="174"/>
      <c r="C92" s="174"/>
      <c r="D92" s="174"/>
      <c r="E92" s="156">
        <f aca="true" t="shared" si="2" ref="E92:L92">SUM(E76:E91)</f>
        <v>7732602.06</v>
      </c>
      <c r="F92" s="156">
        <f t="shared" si="2"/>
        <v>28864145.43</v>
      </c>
      <c r="G92" s="156">
        <f t="shared" si="2"/>
        <v>36596747.489999995</v>
      </c>
      <c r="H92" s="156">
        <f t="shared" si="2"/>
        <v>0</v>
      </c>
      <c r="I92" s="156">
        <f t="shared" si="2"/>
        <v>0</v>
      </c>
      <c r="J92" s="156">
        <f t="shared" si="2"/>
        <v>36596747.489999995</v>
      </c>
      <c r="K92" s="156">
        <f t="shared" si="2"/>
        <v>135312.78</v>
      </c>
      <c r="L92" s="156">
        <f t="shared" si="2"/>
        <v>36461434.70999999</v>
      </c>
    </row>
    <row r="93" spans="1:12" s="97" customFormat="1" ht="11.25">
      <c r="A93" s="158"/>
      <c r="B93" s="174"/>
      <c r="C93" s="174"/>
      <c r="D93" s="174"/>
      <c r="E93" s="25"/>
      <c r="F93" s="25"/>
      <c r="G93" s="26"/>
      <c r="H93" s="25"/>
      <c r="I93" s="26"/>
      <c r="J93" s="25"/>
      <c r="K93" s="26"/>
      <c r="L93" s="25"/>
    </row>
    <row r="94" spans="1:12" s="97" customFormat="1" ht="11.25">
      <c r="A94" s="155" t="s">
        <v>443</v>
      </c>
      <c r="B94" s="174"/>
      <c r="C94" s="174"/>
      <c r="D94" s="174"/>
      <c r="E94" s="25"/>
      <c r="F94" s="25"/>
      <c r="G94" s="26"/>
      <c r="H94" s="25"/>
      <c r="I94" s="26"/>
      <c r="J94" s="25"/>
      <c r="K94" s="26"/>
      <c r="L94" s="25"/>
    </row>
    <row r="95" spans="1:12" s="97" customFormat="1" ht="11.25">
      <c r="A95" s="158" t="s">
        <v>379</v>
      </c>
      <c r="B95" s="174"/>
      <c r="C95" s="174"/>
      <c r="D95" s="174"/>
      <c r="E95" s="25">
        <v>0</v>
      </c>
      <c r="F95" s="25">
        <v>0</v>
      </c>
      <c r="G95" s="26">
        <v>0</v>
      </c>
      <c r="H95" s="25">
        <v>0</v>
      </c>
      <c r="I95" s="26">
        <v>0</v>
      </c>
      <c r="J95" s="25">
        <v>0</v>
      </c>
      <c r="K95" s="26">
        <v>0</v>
      </c>
      <c r="L95" s="25">
        <v>0</v>
      </c>
    </row>
    <row r="96" spans="1:12" s="97" customFormat="1" ht="11.25">
      <c r="A96" s="155" t="s">
        <v>444</v>
      </c>
      <c r="B96" s="174"/>
      <c r="C96" s="174"/>
      <c r="D96" s="174"/>
      <c r="E96" s="156">
        <f>SUM(E95)</f>
        <v>0</v>
      </c>
      <c r="F96" s="156">
        <f aca="true" t="shared" si="3" ref="F96:L96">SUM(F95)</f>
        <v>0</v>
      </c>
      <c r="G96" s="156">
        <f t="shared" si="3"/>
        <v>0</v>
      </c>
      <c r="H96" s="156">
        <f t="shared" si="3"/>
        <v>0</v>
      </c>
      <c r="I96" s="156">
        <f t="shared" si="3"/>
        <v>0</v>
      </c>
      <c r="J96" s="156">
        <f t="shared" si="3"/>
        <v>0</v>
      </c>
      <c r="K96" s="156">
        <f t="shared" si="3"/>
        <v>0</v>
      </c>
      <c r="L96" s="156">
        <f t="shared" si="3"/>
        <v>0</v>
      </c>
    </row>
    <row r="97" spans="1:12" s="97" customFormat="1" ht="11.25">
      <c r="A97" s="158"/>
      <c r="B97" s="174"/>
      <c r="C97" s="174"/>
      <c r="D97" s="174"/>
      <c r="E97" s="25"/>
      <c r="F97" s="25"/>
      <c r="G97" s="26"/>
      <c r="H97" s="25"/>
      <c r="I97" s="26"/>
      <c r="J97" s="25"/>
      <c r="K97" s="26"/>
      <c r="L97" s="25"/>
    </row>
    <row r="98" spans="1:12" s="97" customFormat="1" ht="11.25">
      <c r="A98" s="155" t="s">
        <v>445</v>
      </c>
      <c r="B98" s="174"/>
      <c r="C98" s="174"/>
      <c r="D98" s="174"/>
      <c r="E98" s="25"/>
      <c r="F98" s="25"/>
      <c r="G98" s="26"/>
      <c r="H98" s="25"/>
      <c r="I98" s="26"/>
      <c r="J98" s="25"/>
      <c r="K98" s="26"/>
      <c r="L98" s="25"/>
    </row>
    <row r="99" spans="1:12" s="97" customFormat="1" ht="11.25">
      <c r="A99" s="158" t="s">
        <v>446</v>
      </c>
      <c r="B99" s="174"/>
      <c r="C99" s="174"/>
      <c r="D99" s="174"/>
      <c r="E99" s="25">
        <v>0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  <c r="L99" s="25">
        <v>0</v>
      </c>
    </row>
    <row r="100" spans="1:12" s="97" customFormat="1" ht="11.25">
      <c r="A100" s="158" t="s">
        <v>447</v>
      </c>
      <c r="B100" s="174"/>
      <c r="C100" s="174"/>
      <c r="D100" s="174"/>
      <c r="E100" s="25">
        <v>-1272496.37</v>
      </c>
      <c r="F100" s="25">
        <v>2090006.95</v>
      </c>
      <c r="G100" s="26">
        <v>817510.58</v>
      </c>
      <c r="H100" s="25">
        <v>0</v>
      </c>
      <c r="I100" s="26">
        <v>0</v>
      </c>
      <c r="J100" s="25">
        <v>817510.58</v>
      </c>
      <c r="K100" s="26">
        <v>0</v>
      </c>
      <c r="L100" s="25">
        <v>817510.58</v>
      </c>
    </row>
    <row r="101" spans="1:12" s="97" customFormat="1" ht="11.25">
      <c r="A101" s="158" t="s">
        <v>448</v>
      </c>
      <c r="B101" s="174"/>
      <c r="C101" s="174"/>
      <c r="D101" s="174"/>
      <c r="E101" s="25">
        <v>0</v>
      </c>
      <c r="F101" s="25">
        <v>0</v>
      </c>
      <c r="G101" s="26">
        <v>0</v>
      </c>
      <c r="H101" s="25">
        <v>0</v>
      </c>
      <c r="I101" s="26">
        <v>0</v>
      </c>
      <c r="J101" s="25">
        <v>0</v>
      </c>
      <c r="K101" s="26">
        <v>0</v>
      </c>
      <c r="L101" s="25">
        <v>0</v>
      </c>
    </row>
    <row r="102" spans="1:12" s="97" customFormat="1" ht="11.25">
      <c r="A102" s="158" t="s">
        <v>449</v>
      </c>
      <c r="B102" s="174"/>
      <c r="C102" s="174"/>
      <c r="D102" s="174"/>
      <c r="E102" s="25">
        <v>-322729.74</v>
      </c>
      <c r="F102" s="25">
        <v>322729.74</v>
      </c>
      <c r="G102" s="26">
        <v>0</v>
      </c>
      <c r="H102" s="25">
        <v>0</v>
      </c>
      <c r="I102" s="26">
        <v>0</v>
      </c>
      <c r="J102" s="25">
        <v>0</v>
      </c>
      <c r="K102" s="26">
        <v>0</v>
      </c>
      <c r="L102" s="25">
        <v>0</v>
      </c>
    </row>
    <row r="103" spans="1:12" s="97" customFormat="1" ht="11.25">
      <c r="A103" s="158" t="s">
        <v>450</v>
      </c>
      <c r="B103" s="174"/>
      <c r="C103" s="174"/>
      <c r="D103" s="174"/>
      <c r="E103" s="25">
        <v>0</v>
      </c>
      <c r="F103" s="25">
        <v>0</v>
      </c>
      <c r="G103" s="26">
        <v>0</v>
      </c>
      <c r="H103" s="25">
        <v>0</v>
      </c>
      <c r="I103" s="26">
        <v>0</v>
      </c>
      <c r="J103" s="25">
        <v>0</v>
      </c>
      <c r="K103" s="26">
        <v>0</v>
      </c>
      <c r="L103" s="25">
        <v>0</v>
      </c>
    </row>
    <row r="104" spans="1:12" s="97" customFormat="1" ht="11.25">
      <c r="A104" s="158" t="s">
        <v>451</v>
      </c>
      <c r="B104" s="174"/>
      <c r="C104" s="174"/>
      <c r="D104" s="174"/>
      <c r="E104" s="25">
        <v>-265264.3</v>
      </c>
      <c r="F104" s="25">
        <v>265264.3</v>
      </c>
      <c r="G104" s="26">
        <v>0</v>
      </c>
      <c r="H104" s="25">
        <v>0</v>
      </c>
      <c r="I104" s="26">
        <v>0</v>
      </c>
      <c r="J104" s="25">
        <v>0</v>
      </c>
      <c r="K104" s="26">
        <v>0</v>
      </c>
      <c r="L104" s="25">
        <v>0</v>
      </c>
    </row>
    <row r="105" spans="1:12" s="97" customFormat="1" ht="11.25">
      <c r="A105" s="158" t="s">
        <v>452</v>
      </c>
      <c r="B105" s="174"/>
      <c r="C105" s="174"/>
      <c r="D105" s="174"/>
      <c r="E105" s="25">
        <v>-6331.03</v>
      </c>
      <c r="F105" s="25">
        <v>6331.03</v>
      </c>
      <c r="G105" s="26">
        <v>0</v>
      </c>
      <c r="H105" s="25">
        <v>0</v>
      </c>
      <c r="I105" s="26">
        <v>0</v>
      </c>
      <c r="J105" s="25">
        <v>0</v>
      </c>
      <c r="K105" s="26">
        <v>0</v>
      </c>
      <c r="L105" s="25">
        <v>0</v>
      </c>
    </row>
    <row r="106" spans="1:12" s="97" customFormat="1" ht="11.25">
      <c r="A106" s="158" t="s">
        <v>453</v>
      </c>
      <c r="B106" s="174"/>
      <c r="C106" s="174"/>
      <c r="D106" s="174"/>
      <c r="E106" s="25">
        <v>230015.06</v>
      </c>
      <c r="F106" s="25">
        <v>272774.08</v>
      </c>
      <c r="G106" s="26">
        <v>502789.14</v>
      </c>
      <c r="H106" s="25">
        <v>-864459.55</v>
      </c>
      <c r="I106" s="26">
        <v>0</v>
      </c>
      <c r="J106" s="25">
        <v>1367248.69</v>
      </c>
      <c r="K106" s="26">
        <v>140937.28</v>
      </c>
      <c r="L106" s="25">
        <v>1226311.41</v>
      </c>
    </row>
    <row r="107" spans="1:12" s="97" customFormat="1" ht="11.25">
      <c r="A107" s="158" t="s">
        <v>454</v>
      </c>
      <c r="B107" s="174"/>
      <c r="C107" s="174"/>
      <c r="D107" s="174"/>
      <c r="E107" s="25">
        <v>0</v>
      </c>
      <c r="F107" s="25">
        <v>66.79</v>
      </c>
      <c r="G107" s="26">
        <v>66.79</v>
      </c>
      <c r="H107" s="25">
        <v>0</v>
      </c>
      <c r="I107" s="26">
        <v>0</v>
      </c>
      <c r="J107" s="25">
        <v>66.79</v>
      </c>
      <c r="K107" s="26">
        <v>0</v>
      </c>
      <c r="L107" s="25">
        <v>66.79</v>
      </c>
    </row>
    <row r="108" spans="1:12" s="97" customFormat="1" ht="11.25">
      <c r="A108" s="158" t="s">
        <v>455</v>
      </c>
      <c r="B108" s="174"/>
      <c r="C108" s="174"/>
      <c r="D108" s="174"/>
      <c r="E108" s="25">
        <v>0</v>
      </c>
      <c r="F108" s="25">
        <v>73.41</v>
      </c>
      <c r="G108" s="26">
        <v>73.41</v>
      </c>
      <c r="H108" s="25">
        <v>0</v>
      </c>
      <c r="I108" s="26">
        <v>0</v>
      </c>
      <c r="J108" s="25">
        <v>73.41</v>
      </c>
      <c r="K108" s="26">
        <v>0</v>
      </c>
      <c r="L108" s="25">
        <v>73.41</v>
      </c>
    </row>
    <row r="109" spans="1:12" s="97" customFormat="1" ht="11.25">
      <c r="A109" s="158" t="s">
        <v>456</v>
      </c>
      <c r="B109" s="174"/>
      <c r="C109" s="174"/>
      <c r="D109" s="174"/>
      <c r="E109" s="25">
        <v>2581646.69</v>
      </c>
      <c r="F109" s="25">
        <v>0</v>
      </c>
      <c r="G109" s="26">
        <v>2581646.69</v>
      </c>
      <c r="H109" s="25">
        <v>0</v>
      </c>
      <c r="I109" s="26">
        <v>0</v>
      </c>
      <c r="J109" s="25">
        <v>2581646.69</v>
      </c>
      <c r="K109" s="26">
        <v>0</v>
      </c>
      <c r="L109" s="25">
        <v>2581646.69</v>
      </c>
    </row>
    <row r="110" spans="1:12" s="97" customFormat="1" ht="11.25">
      <c r="A110" s="158" t="s">
        <v>457</v>
      </c>
      <c r="B110" s="174"/>
      <c r="C110" s="174"/>
      <c r="D110" s="174"/>
      <c r="E110" s="25">
        <v>2577376.37</v>
      </c>
      <c r="F110" s="25">
        <v>213056.86</v>
      </c>
      <c r="G110" s="26">
        <v>2790433.23</v>
      </c>
      <c r="H110" s="25">
        <v>-2565387.94</v>
      </c>
      <c r="I110" s="26">
        <v>0</v>
      </c>
      <c r="J110" s="25">
        <v>5355821.17</v>
      </c>
      <c r="K110" s="26">
        <v>0</v>
      </c>
      <c r="L110" s="25">
        <v>5355821.17</v>
      </c>
    </row>
    <row r="111" spans="1:12" s="97" customFormat="1" ht="11.25">
      <c r="A111" s="158" t="s">
        <v>458</v>
      </c>
      <c r="B111" s="174"/>
      <c r="C111" s="174"/>
      <c r="D111" s="174"/>
      <c r="E111" s="25">
        <v>-354060.98</v>
      </c>
      <c r="F111" s="25">
        <v>334122.99</v>
      </c>
      <c r="G111" s="26">
        <v>-19937.99</v>
      </c>
      <c r="H111" s="25">
        <v>0</v>
      </c>
      <c r="I111" s="26">
        <v>0</v>
      </c>
      <c r="J111" s="25">
        <v>-19937.99</v>
      </c>
      <c r="K111" s="26">
        <v>0</v>
      </c>
      <c r="L111" s="25">
        <v>-19937.99</v>
      </c>
    </row>
    <row r="112" spans="1:12" s="97" customFormat="1" ht="11.25">
      <c r="A112" s="158" t="s">
        <v>459</v>
      </c>
      <c r="B112" s="174"/>
      <c r="C112" s="174"/>
      <c r="D112" s="174"/>
      <c r="E112" s="25">
        <v>208989.71</v>
      </c>
      <c r="F112" s="25">
        <v>0</v>
      </c>
      <c r="G112" s="26">
        <v>208989.71</v>
      </c>
      <c r="H112" s="25">
        <v>-632901.77</v>
      </c>
      <c r="I112" s="26">
        <v>0</v>
      </c>
      <c r="J112" s="25">
        <v>841891.48</v>
      </c>
      <c r="K112" s="26">
        <v>0</v>
      </c>
      <c r="L112" s="25">
        <v>841891.48</v>
      </c>
    </row>
    <row r="113" spans="1:12" s="97" customFormat="1" ht="11.25">
      <c r="A113" s="158" t="s">
        <v>460</v>
      </c>
      <c r="B113" s="174"/>
      <c r="C113" s="174"/>
      <c r="D113" s="174"/>
      <c r="E113" s="25">
        <v>-64824.73</v>
      </c>
      <c r="F113" s="25">
        <v>5027729.59</v>
      </c>
      <c r="G113" s="26">
        <v>4962904.86</v>
      </c>
      <c r="H113" s="25">
        <v>0</v>
      </c>
      <c r="I113" s="26">
        <v>0</v>
      </c>
      <c r="J113" s="25">
        <v>4962904.86</v>
      </c>
      <c r="K113" s="26">
        <v>73603.26</v>
      </c>
      <c r="L113" s="25">
        <v>4889301.6</v>
      </c>
    </row>
    <row r="114" spans="1:12" s="97" customFormat="1" ht="11.25">
      <c r="A114" s="158" t="s">
        <v>461</v>
      </c>
      <c r="B114" s="174"/>
      <c r="C114" s="174"/>
      <c r="D114" s="174"/>
      <c r="E114" s="25">
        <v>0</v>
      </c>
      <c r="F114" s="25">
        <v>0</v>
      </c>
      <c r="G114" s="26">
        <v>0</v>
      </c>
      <c r="H114" s="25">
        <v>0</v>
      </c>
      <c r="I114" s="26">
        <v>0</v>
      </c>
      <c r="J114" s="25">
        <v>0</v>
      </c>
      <c r="K114" s="26">
        <v>13316.87</v>
      </c>
      <c r="L114" s="25">
        <v>-13316.87</v>
      </c>
    </row>
    <row r="115" spans="1:12" s="97" customFormat="1" ht="11.25">
      <c r="A115" s="158" t="s">
        <v>462</v>
      </c>
      <c r="B115" s="174"/>
      <c r="C115" s="174"/>
      <c r="D115" s="174"/>
      <c r="E115" s="25">
        <v>0</v>
      </c>
      <c r="F115" s="25">
        <v>0</v>
      </c>
      <c r="G115" s="26">
        <v>0</v>
      </c>
      <c r="H115" s="25">
        <v>0</v>
      </c>
      <c r="I115" s="26">
        <v>0</v>
      </c>
      <c r="J115" s="25">
        <v>0</v>
      </c>
      <c r="K115" s="26">
        <v>0</v>
      </c>
      <c r="L115" s="25">
        <v>0</v>
      </c>
    </row>
    <row r="116" spans="1:12" s="97" customFormat="1" ht="11.25">
      <c r="A116" s="158" t="s">
        <v>463</v>
      </c>
      <c r="B116" s="174"/>
      <c r="C116" s="174"/>
      <c r="D116" s="174"/>
      <c r="E116" s="25">
        <v>0</v>
      </c>
      <c r="F116" s="25">
        <v>0</v>
      </c>
      <c r="G116" s="26">
        <v>0</v>
      </c>
      <c r="H116" s="25">
        <v>0</v>
      </c>
      <c r="I116" s="26">
        <v>0</v>
      </c>
      <c r="J116" s="25">
        <v>0</v>
      </c>
      <c r="K116" s="26">
        <v>949226.71</v>
      </c>
      <c r="L116" s="25">
        <v>-949226.71</v>
      </c>
    </row>
    <row r="117" spans="1:12" s="97" customFormat="1" ht="11.25">
      <c r="A117" s="158" t="s">
        <v>464</v>
      </c>
      <c r="B117" s="174"/>
      <c r="C117" s="174"/>
      <c r="D117" s="174"/>
      <c r="E117" s="25">
        <v>-20097.33</v>
      </c>
      <c r="F117" s="25">
        <v>23750.47</v>
      </c>
      <c r="G117" s="26">
        <v>3653.14</v>
      </c>
      <c r="H117" s="25">
        <v>0</v>
      </c>
      <c r="I117" s="26">
        <v>0</v>
      </c>
      <c r="J117" s="25">
        <v>3653.14</v>
      </c>
      <c r="K117" s="26">
        <v>0</v>
      </c>
      <c r="L117" s="25">
        <v>3653.14</v>
      </c>
    </row>
    <row r="118" spans="1:12" s="97" customFormat="1" ht="11.25">
      <c r="A118" s="158" t="s">
        <v>465</v>
      </c>
      <c r="B118" s="174"/>
      <c r="C118" s="174"/>
      <c r="D118" s="174"/>
      <c r="E118" s="25">
        <v>0</v>
      </c>
      <c r="F118" s="25">
        <v>0</v>
      </c>
      <c r="G118" s="26">
        <v>0</v>
      </c>
      <c r="H118" s="25">
        <v>0</v>
      </c>
      <c r="I118" s="26">
        <v>0</v>
      </c>
      <c r="J118" s="25">
        <v>0</v>
      </c>
      <c r="K118" s="26">
        <v>0</v>
      </c>
      <c r="L118" s="25">
        <v>0</v>
      </c>
    </row>
    <row r="119" spans="1:12" s="97" customFormat="1" ht="11.25">
      <c r="A119" s="158" t="s">
        <v>466</v>
      </c>
      <c r="B119" s="174"/>
      <c r="C119" s="174"/>
      <c r="D119" s="174"/>
      <c r="E119" s="25">
        <v>2117.77</v>
      </c>
      <c r="F119" s="25">
        <v>0</v>
      </c>
      <c r="G119" s="26">
        <v>2117.77</v>
      </c>
      <c r="H119" s="25">
        <v>0</v>
      </c>
      <c r="I119" s="26">
        <v>0</v>
      </c>
      <c r="J119" s="25">
        <v>2117.77</v>
      </c>
      <c r="K119" s="26">
        <v>0</v>
      </c>
      <c r="L119" s="25">
        <v>2117.77</v>
      </c>
    </row>
    <row r="120" spans="1:12" s="97" customFormat="1" ht="11.25">
      <c r="A120" s="158" t="s">
        <v>467</v>
      </c>
      <c r="B120" s="174"/>
      <c r="C120" s="174"/>
      <c r="D120" s="174"/>
      <c r="E120" s="25">
        <v>-299475.86</v>
      </c>
      <c r="F120" s="25">
        <v>573670.4</v>
      </c>
      <c r="G120" s="26">
        <v>274194.54</v>
      </c>
      <c r="H120" s="25">
        <v>0</v>
      </c>
      <c r="I120" s="26">
        <v>0</v>
      </c>
      <c r="J120" s="25">
        <v>274194.54</v>
      </c>
      <c r="K120" s="26">
        <v>158141.92</v>
      </c>
      <c r="L120" s="25">
        <v>116052.62</v>
      </c>
    </row>
    <row r="121" spans="1:12" s="97" customFormat="1" ht="11.25">
      <c r="A121" s="158" t="s">
        <v>468</v>
      </c>
      <c r="B121" s="174"/>
      <c r="C121" s="174"/>
      <c r="D121" s="174"/>
      <c r="E121" s="25">
        <v>-5911692.92</v>
      </c>
      <c r="F121" s="25">
        <v>12456298.43</v>
      </c>
      <c r="G121" s="26">
        <v>6544605.51</v>
      </c>
      <c r="H121" s="25">
        <v>0</v>
      </c>
      <c r="I121" s="26">
        <v>0</v>
      </c>
      <c r="J121" s="25">
        <v>6544605.51</v>
      </c>
      <c r="K121" s="26">
        <v>1046731.67</v>
      </c>
      <c r="L121" s="25">
        <v>5497873.84</v>
      </c>
    </row>
    <row r="122" spans="1:12" s="97" customFormat="1" ht="11.25">
      <c r="A122" s="158" t="s">
        <v>469</v>
      </c>
      <c r="B122" s="174"/>
      <c r="C122" s="174"/>
      <c r="D122" s="174"/>
      <c r="E122" s="25">
        <v>0</v>
      </c>
      <c r="F122" s="25">
        <v>0</v>
      </c>
      <c r="G122" s="26">
        <v>0</v>
      </c>
      <c r="H122" s="25">
        <v>0</v>
      </c>
      <c r="I122" s="26">
        <v>0</v>
      </c>
      <c r="J122" s="25">
        <v>0</v>
      </c>
      <c r="K122" s="26">
        <v>27783.58</v>
      </c>
      <c r="L122" s="25">
        <v>-27783.58</v>
      </c>
    </row>
    <row r="123" spans="1:12" s="97" customFormat="1" ht="11.25">
      <c r="A123" s="158" t="s">
        <v>470</v>
      </c>
      <c r="B123" s="174"/>
      <c r="C123" s="174"/>
      <c r="D123" s="174"/>
      <c r="E123" s="25">
        <v>-18452.75</v>
      </c>
      <c r="F123" s="25">
        <v>23132.11</v>
      </c>
      <c r="G123" s="26">
        <v>4679.36</v>
      </c>
      <c r="H123" s="25">
        <v>0</v>
      </c>
      <c r="I123" s="26">
        <v>0</v>
      </c>
      <c r="J123" s="25">
        <v>4679.36</v>
      </c>
      <c r="K123" s="26">
        <v>0</v>
      </c>
      <c r="L123" s="25">
        <v>4679.36</v>
      </c>
    </row>
    <row r="124" spans="1:12" s="97" customFormat="1" ht="11.25">
      <c r="A124" s="158" t="s">
        <v>471</v>
      </c>
      <c r="B124" s="174"/>
      <c r="C124" s="174"/>
      <c r="D124" s="174"/>
      <c r="E124" s="25">
        <v>0</v>
      </c>
      <c r="F124" s="25">
        <v>0</v>
      </c>
      <c r="G124" s="26">
        <v>0</v>
      </c>
      <c r="H124" s="25">
        <v>0</v>
      </c>
      <c r="I124" s="26">
        <v>0</v>
      </c>
      <c r="J124" s="25">
        <v>0</v>
      </c>
      <c r="K124" s="26">
        <v>1399.44</v>
      </c>
      <c r="L124" s="25">
        <v>-1399.44</v>
      </c>
    </row>
    <row r="125" spans="1:12" s="97" customFormat="1" ht="11.25">
      <c r="A125" s="158" t="s">
        <v>472</v>
      </c>
      <c r="B125" s="174"/>
      <c r="C125" s="174"/>
      <c r="D125" s="174"/>
      <c r="E125" s="25">
        <v>0</v>
      </c>
      <c r="F125" s="25">
        <v>0</v>
      </c>
      <c r="G125" s="26">
        <v>0</v>
      </c>
      <c r="H125" s="25">
        <v>0</v>
      </c>
      <c r="I125" s="26">
        <v>0</v>
      </c>
      <c r="J125" s="25">
        <v>0</v>
      </c>
      <c r="K125" s="26">
        <v>0</v>
      </c>
      <c r="L125" s="25">
        <v>0</v>
      </c>
    </row>
    <row r="126" spans="1:12" s="97" customFormat="1" ht="11.25">
      <c r="A126" s="158" t="s">
        <v>473</v>
      </c>
      <c r="B126" s="174"/>
      <c r="C126" s="174"/>
      <c r="D126" s="174"/>
      <c r="E126" s="25">
        <v>0</v>
      </c>
      <c r="F126" s="25">
        <v>0</v>
      </c>
      <c r="G126" s="26">
        <v>0</v>
      </c>
      <c r="H126" s="25">
        <v>0</v>
      </c>
      <c r="I126" s="26">
        <v>0</v>
      </c>
      <c r="J126" s="25">
        <v>0</v>
      </c>
      <c r="K126" s="26">
        <v>0</v>
      </c>
      <c r="L126" s="25">
        <v>0</v>
      </c>
    </row>
    <row r="127" spans="1:12" s="97" customFormat="1" ht="11.25">
      <c r="A127" s="158" t="s">
        <v>474</v>
      </c>
      <c r="B127" s="174"/>
      <c r="C127" s="174"/>
      <c r="D127" s="174"/>
      <c r="E127" s="25">
        <v>0</v>
      </c>
      <c r="F127" s="25">
        <v>0</v>
      </c>
      <c r="G127" s="26">
        <v>0</v>
      </c>
      <c r="H127" s="25">
        <v>0</v>
      </c>
      <c r="I127" s="26">
        <v>0</v>
      </c>
      <c r="J127" s="25">
        <v>0</v>
      </c>
      <c r="K127" s="26">
        <v>0</v>
      </c>
      <c r="L127" s="25">
        <v>0</v>
      </c>
    </row>
    <row r="128" spans="1:12" s="97" customFormat="1" ht="11.25">
      <c r="A128" s="158" t="s">
        <v>475</v>
      </c>
      <c r="B128" s="174"/>
      <c r="C128" s="174"/>
      <c r="D128" s="174"/>
      <c r="E128" s="25">
        <v>0</v>
      </c>
      <c r="F128" s="25">
        <v>0</v>
      </c>
      <c r="G128" s="26">
        <v>0</v>
      </c>
      <c r="H128" s="25">
        <v>0</v>
      </c>
      <c r="I128" s="26">
        <v>0</v>
      </c>
      <c r="J128" s="25">
        <v>0</v>
      </c>
      <c r="K128" s="26">
        <v>0</v>
      </c>
      <c r="L128" s="25">
        <v>0</v>
      </c>
    </row>
    <row r="129" spans="1:12" s="97" customFormat="1" ht="11.25">
      <c r="A129" s="158" t="s">
        <v>476</v>
      </c>
      <c r="B129" s="174"/>
      <c r="C129" s="174"/>
      <c r="D129" s="174"/>
      <c r="E129" s="25">
        <v>0</v>
      </c>
      <c r="F129" s="25">
        <v>0</v>
      </c>
      <c r="G129" s="26">
        <v>0</v>
      </c>
      <c r="H129" s="25">
        <v>0</v>
      </c>
      <c r="I129" s="26">
        <v>0</v>
      </c>
      <c r="J129" s="25">
        <v>0</v>
      </c>
      <c r="K129" s="26">
        <v>0</v>
      </c>
      <c r="L129" s="25">
        <v>0</v>
      </c>
    </row>
    <row r="130" spans="1:12" s="97" customFormat="1" ht="11.25">
      <c r="A130" s="158" t="s">
        <v>477</v>
      </c>
      <c r="B130" s="174"/>
      <c r="C130" s="174"/>
      <c r="D130" s="174"/>
      <c r="E130" s="25">
        <v>0</v>
      </c>
      <c r="F130" s="25">
        <v>0</v>
      </c>
      <c r="G130" s="26">
        <v>0</v>
      </c>
      <c r="H130" s="25">
        <v>0</v>
      </c>
      <c r="I130" s="26">
        <v>0</v>
      </c>
      <c r="J130" s="25">
        <v>0</v>
      </c>
      <c r="K130" s="26">
        <v>130249.06</v>
      </c>
      <c r="L130" s="25">
        <v>-130249.06</v>
      </c>
    </row>
    <row r="131" spans="1:12" s="97" customFormat="1" ht="11.25">
      <c r="A131" s="158" t="s">
        <v>478</v>
      </c>
      <c r="B131" s="174"/>
      <c r="C131" s="174"/>
      <c r="D131" s="174"/>
      <c r="E131" s="25">
        <v>0</v>
      </c>
      <c r="F131" s="25">
        <v>0</v>
      </c>
      <c r="G131" s="26">
        <v>0</v>
      </c>
      <c r="H131" s="25">
        <v>0</v>
      </c>
      <c r="I131" s="26">
        <v>0</v>
      </c>
      <c r="J131" s="25">
        <v>0</v>
      </c>
      <c r="K131" s="26">
        <v>445.11</v>
      </c>
      <c r="L131" s="25">
        <v>-445.11</v>
      </c>
    </row>
    <row r="132" spans="1:12" s="97" customFormat="1" ht="11.25">
      <c r="A132" s="158" t="s">
        <v>479</v>
      </c>
      <c r="B132" s="174"/>
      <c r="C132" s="174"/>
      <c r="D132" s="174"/>
      <c r="E132" s="25">
        <v>0</v>
      </c>
      <c r="F132" s="25">
        <v>0</v>
      </c>
      <c r="G132" s="26">
        <v>0</v>
      </c>
      <c r="H132" s="25">
        <v>0</v>
      </c>
      <c r="I132" s="26">
        <v>0</v>
      </c>
      <c r="J132" s="25">
        <v>0</v>
      </c>
      <c r="K132" s="26">
        <v>0</v>
      </c>
      <c r="L132" s="25">
        <v>0</v>
      </c>
    </row>
    <row r="133" spans="1:12" s="97" customFormat="1" ht="11.25">
      <c r="A133" s="158" t="s">
        <v>480</v>
      </c>
      <c r="B133" s="174"/>
      <c r="C133" s="174"/>
      <c r="D133" s="174"/>
      <c r="E133" s="25">
        <v>4984.47</v>
      </c>
      <c r="F133" s="25">
        <v>115943.38</v>
      </c>
      <c r="G133" s="26">
        <v>120927.85</v>
      </c>
      <c r="H133" s="25">
        <v>0</v>
      </c>
      <c r="I133" s="26">
        <v>0</v>
      </c>
      <c r="J133" s="25">
        <v>120927.85</v>
      </c>
      <c r="K133" s="26">
        <v>6040</v>
      </c>
      <c r="L133" s="25">
        <v>114887.85</v>
      </c>
    </row>
    <row r="134" spans="1:12" s="97" customFormat="1" ht="11.25">
      <c r="A134" s="158" t="s">
        <v>481</v>
      </c>
      <c r="B134" s="174"/>
      <c r="C134" s="174"/>
      <c r="D134" s="174"/>
      <c r="E134" s="25">
        <v>-66528.86</v>
      </c>
      <c r="F134" s="25">
        <v>573480</v>
      </c>
      <c r="G134" s="26">
        <v>506951.14</v>
      </c>
      <c r="H134" s="25">
        <v>0</v>
      </c>
      <c r="I134" s="26">
        <v>0</v>
      </c>
      <c r="J134" s="25">
        <v>506951.14</v>
      </c>
      <c r="K134" s="26">
        <v>38782.98</v>
      </c>
      <c r="L134" s="25">
        <v>468168.16</v>
      </c>
    </row>
    <row r="135" spans="1:12" s="97" customFormat="1" ht="11.25">
      <c r="A135" s="158" t="s">
        <v>482</v>
      </c>
      <c r="B135" s="174"/>
      <c r="C135" s="174"/>
      <c r="D135" s="174"/>
      <c r="E135" s="25">
        <v>2057014.89</v>
      </c>
      <c r="F135" s="25">
        <v>2958802</v>
      </c>
      <c r="G135" s="26">
        <v>5015816.89</v>
      </c>
      <c r="H135" s="25">
        <v>0</v>
      </c>
      <c r="I135" s="26">
        <v>0</v>
      </c>
      <c r="J135" s="25">
        <v>5015816.89</v>
      </c>
      <c r="K135" s="26">
        <v>1916464.75</v>
      </c>
      <c r="L135" s="25">
        <v>3099352.14</v>
      </c>
    </row>
    <row r="136" spans="1:12" s="97" customFormat="1" ht="11.25">
      <c r="A136" s="158" t="s">
        <v>483</v>
      </c>
      <c r="B136" s="174"/>
      <c r="C136" s="174"/>
      <c r="D136" s="174"/>
      <c r="E136" s="25">
        <v>-45541.96</v>
      </c>
      <c r="F136" s="25">
        <v>309584.4</v>
      </c>
      <c r="G136" s="26">
        <v>264042.44</v>
      </c>
      <c r="H136" s="25">
        <v>0</v>
      </c>
      <c r="I136" s="26">
        <v>0</v>
      </c>
      <c r="J136" s="25">
        <v>264042.44</v>
      </c>
      <c r="K136" s="26">
        <v>99722.37</v>
      </c>
      <c r="L136" s="25">
        <v>164320.07</v>
      </c>
    </row>
    <row r="137" spans="1:12" s="97" customFormat="1" ht="11.25">
      <c r="A137" s="158" t="s">
        <v>484</v>
      </c>
      <c r="B137" s="174"/>
      <c r="C137" s="174"/>
      <c r="D137" s="174"/>
      <c r="E137" s="25">
        <v>23796.87</v>
      </c>
      <c r="F137" s="25">
        <v>853872.51</v>
      </c>
      <c r="G137" s="26">
        <v>877669.38</v>
      </c>
      <c r="H137" s="25">
        <v>0</v>
      </c>
      <c r="I137" s="26">
        <v>0</v>
      </c>
      <c r="J137" s="25">
        <v>877669.38</v>
      </c>
      <c r="K137" s="26">
        <v>111991.32</v>
      </c>
      <c r="L137" s="25">
        <v>765678.06</v>
      </c>
    </row>
    <row r="138" spans="1:12" s="97" customFormat="1" ht="11.25">
      <c r="A138" s="158" t="s">
        <v>485</v>
      </c>
      <c r="B138" s="174"/>
      <c r="C138" s="174"/>
      <c r="D138" s="174"/>
      <c r="E138" s="25">
        <v>30764.12</v>
      </c>
      <c r="F138" s="25">
        <v>515179.28</v>
      </c>
      <c r="G138" s="26">
        <v>545943.4</v>
      </c>
      <c r="H138" s="25">
        <v>0</v>
      </c>
      <c r="I138" s="26">
        <v>0</v>
      </c>
      <c r="J138" s="25">
        <v>545943.4</v>
      </c>
      <c r="K138" s="26">
        <v>272154.09</v>
      </c>
      <c r="L138" s="25">
        <v>273789.31</v>
      </c>
    </row>
    <row r="139" spans="1:12" s="97" customFormat="1" ht="11.25">
      <c r="A139" s="158" t="s">
        <v>486</v>
      </c>
      <c r="B139" s="174"/>
      <c r="C139" s="174"/>
      <c r="D139" s="174"/>
      <c r="E139" s="25">
        <v>13610.53</v>
      </c>
      <c r="F139" s="25">
        <v>146857.53</v>
      </c>
      <c r="G139" s="26">
        <v>160468.06</v>
      </c>
      <c r="H139" s="25">
        <v>0</v>
      </c>
      <c r="I139" s="26">
        <v>0</v>
      </c>
      <c r="J139" s="25">
        <v>160468.06</v>
      </c>
      <c r="K139" s="26">
        <v>0</v>
      </c>
      <c r="L139" s="25">
        <v>160468.06</v>
      </c>
    </row>
    <row r="140" spans="1:12" s="97" customFormat="1" ht="11.25">
      <c r="A140" s="158" t="s">
        <v>487</v>
      </c>
      <c r="B140" s="174"/>
      <c r="C140" s="174"/>
      <c r="D140" s="174"/>
      <c r="E140" s="25">
        <v>374506.93</v>
      </c>
      <c r="F140" s="25">
        <v>551567.32</v>
      </c>
      <c r="G140" s="26">
        <v>926074.25</v>
      </c>
      <c r="H140" s="25">
        <v>0</v>
      </c>
      <c r="I140" s="26">
        <v>0</v>
      </c>
      <c r="J140" s="25">
        <v>926074.25</v>
      </c>
      <c r="K140" s="26">
        <v>314411.36</v>
      </c>
      <c r="L140" s="25">
        <v>611662.89</v>
      </c>
    </row>
    <row r="141" spans="1:12" s="97" customFormat="1" ht="11.25">
      <c r="A141" s="158" t="s">
        <v>488</v>
      </c>
      <c r="B141" s="174"/>
      <c r="C141" s="174"/>
      <c r="D141" s="174"/>
      <c r="E141" s="25">
        <v>138520.8</v>
      </c>
      <c r="F141" s="25">
        <v>41229.65</v>
      </c>
      <c r="G141" s="26">
        <v>179750.45</v>
      </c>
      <c r="H141" s="25">
        <v>0</v>
      </c>
      <c r="I141" s="26">
        <v>0</v>
      </c>
      <c r="J141" s="25">
        <v>179750.45</v>
      </c>
      <c r="K141" s="26">
        <v>10959.96</v>
      </c>
      <c r="L141" s="25">
        <v>168790.49</v>
      </c>
    </row>
    <row r="142" spans="1:12" s="97" customFormat="1" ht="11.25">
      <c r="A142" s="158" t="s">
        <v>489</v>
      </c>
      <c r="B142" s="174"/>
      <c r="C142" s="174"/>
      <c r="D142" s="174"/>
      <c r="E142" s="25">
        <v>-39976.85</v>
      </c>
      <c r="F142" s="25">
        <v>70474.77</v>
      </c>
      <c r="G142" s="26">
        <v>30497.92</v>
      </c>
      <c r="H142" s="25">
        <v>0</v>
      </c>
      <c r="I142" s="26">
        <v>0</v>
      </c>
      <c r="J142" s="25">
        <v>30497.92</v>
      </c>
      <c r="K142" s="26">
        <v>0</v>
      </c>
      <c r="L142" s="25">
        <v>30497.92</v>
      </c>
    </row>
    <row r="143" spans="1:12" s="97" customFormat="1" ht="11.25">
      <c r="A143" s="158" t="s">
        <v>490</v>
      </c>
      <c r="B143" s="174"/>
      <c r="C143" s="174"/>
      <c r="D143" s="174"/>
      <c r="E143" s="25">
        <v>-23060.15</v>
      </c>
      <c r="F143" s="25">
        <v>51865.76</v>
      </c>
      <c r="G143" s="26">
        <v>28805.61</v>
      </c>
      <c r="H143" s="25">
        <v>0</v>
      </c>
      <c r="I143" s="26">
        <v>0</v>
      </c>
      <c r="J143" s="25">
        <v>28805.61</v>
      </c>
      <c r="K143" s="26">
        <v>13146.84</v>
      </c>
      <c r="L143" s="25">
        <v>15658.77</v>
      </c>
    </row>
    <row r="144" spans="1:12" s="97" customFormat="1" ht="11.25">
      <c r="A144" s="158" t="s">
        <v>491</v>
      </c>
      <c r="B144" s="174"/>
      <c r="C144" s="174"/>
      <c r="D144" s="174"/>
      <c r="E144" s="25">
        <v>157548.02</v>
      </c>
      <c r="F144" s="25">
        <v>270519.67</v>
      </c>
      <c r="G144" s="26">
        <v>428067.69</v>
      </c>
      <c r="H144" s="25">
        <v>0</v>
      </c>
      <c r="I144" s="26">
        <v>0</v>
      </c>
      <c r="J144" s="25">
        <v>428067.69</v>
      </c>
      <c r="K144" s="26">
        <v>95990</v>
      </c>
      <c r="L144" s="25">
        <v>332077.69</v>
      </c>
    </row>
    <row r="145" spans="1:12" s="97" customFormat="1" ht="11.25">
      <c r="A145" s="158" t="s">
        <v>492</v>
      </c>
      <c r="B145" s="174"/>
      <c r="C145" s="174"/>
      <c r="D145" s="174"/>
      <c r="E145" s="25">
        <v>-2458.96</v>
      </c>
      <c r="F145" s="25">
        <v>2458.96</v>
      </c>
      <c r="G145" s="26">
        <v>0</v>
      </c>
      <c r="H145" s="25">
        <v>0</v>
      </c>
      <c r="I145" s="26">
        <v>0</v>
      </c>
      <c r="J145" s="25">
        <v>0</v>
      </c>
      <c r="K145" s="26">
        <v>0</v>
      </c>
      <c r="L145" s="25">
        <v>0</v>
      </c>
    </row>
    <row r="146" spans="1:12" s="97" customFormat="1" ht="11.25">
      <c r="A146" s="158" t="s">
        <v>493</v>
      </c>
      <c r="B146" s="174"/>
      <c r="C146" s="174"/>
      <c r="D146" s="174"/>
      <c r="E146" s="25">
        <v>-11868.86</v>
      </c>
      <c r="F146" s="25">
        <v>19989.91</v>
      </c>
      <c r="G146" s="26">
        <v>8121.05</v>
      </c>
      <c r="H146" s="25">
        <v>0</v>
      </c>
      <c r="I146" s="26">
        <v>0</v>
      </c>
      <c r="J146" s="25">
        <v>8121.05</v>
      </c>
      <c r="K146" s="26">
        <v>0</v>
      </c>
      <c r="L146" s="25">
        <v>8121.05</v>
      </c>
    </row>
    <row r="147" spans="1:12" s="97" customFormat="1" ht="11.25">
      <c r="A147" s="158" t="s">
        <v>494</v>
      </c>
      <c r="B147" s="174"/>
      <c r="C147" s="174"/>
      <c r="D147" s="174"/>
      <c r="E147" s="25">
        <v>132.71</v>
      </c>
      <c r="F147" s="25">
        <v>1617.23</v>
      </c>
      <c r="G147" s="26">
        <v>1749.94</v>
      </c>
      <c r="H147" s="25">
        <v>0</v>
      </c>
      <c r="I147" s="26">
        <v>0</v>
      </c>
      <c r="J147" s="25">
        <v>1749.94</v>
      </c>
      <c r="K147" s="26">
        <v>0</v>
      </c>
      <c r="L147" s="25">
        <v>1749.94</v>
      </c>
    </row>
    <row r="148" spans="1:12" s="97" customFormat="1" ht="11.25">
      <c r="A148" s="158" t="s">
        <v>495</v>
      </c>
      <c r="B148" s="174"/>
      <c r="C148" s="174"/>
      <c r="D148" s="174"/>
      <c r="E148" s="25">
        <v>50529.45</v>
      </c>
      <c r="F148" s="25">
        <v>62743.74</v>
      </c>
      <c r="G148" s="26">
        <v>113273.19</v>
      </c>
      <c r="H148" s="25">
        <v>0</v>
      </c>
      <c r="I148" s="26">
        <v>0</v>
      </c>
      <c r="J148" s="25">
        <v>113273.19</v>
      </c>
      <c r="K148" s="26">
        <v>43975.2</v>
      </c>
      <c r="L148" s="25">
        <v>69297.99</v>
      </c>
    </row>
    <row r="149" spans="1:12" s="97" customFormat="1" ht="11.25">
      <c r="A149" s="158" t="s">
        <v>496</v>
      </c>
      <c r="B149" s="174"/>
      <c r="C149" s="174"/>
      <c r="D149" s="174"/>
      <c r="E149" s="25">
        <v>585978.27</v>
      </c>
      <c r="F149" s="25">
        <v>94183.19</v>
      </c>
      <c r="G149" s="26">
        <v>680161.46</v>
      </c>
      <c r="H149" s="25">
        <v>0</v>
      </c>
      <c r="I149" s="26">
        <v>0</v>
      </c>
      <c r="J149" s="25">
        <v>680161.46</v>
      </c>
      <c r="K149" s="26">
        <v>562085.5</v>
      </c>
      <c r="L149" s="25">
        <v>118075.96</v>
      </c>
    </row>
    <row r="150" spans="1:12" s="97" customFormat="1" ht="11.25">
      <c r="A150" s="158" t="s">
        <v>497</v>
      </c>
      <c r="B150" s="174"/>
      <c r="C150" s="174"/>
      <c r="D150" s="174"/>
      <c r="E150" s="25">
        <v>-5144.23</v>
      </c>
      <c r="F150" s="25">
        <v>5144.23</v>
      </c>
      <c r="G150" s="26">
        <v>0</v>
      </c>
      <c r="H150" s="25">
        <v>0</v>
      </c>
      <c r="I150" s="26">
        <v>0</v>
      </c>
      <c r="J150" s="25">
        <v>0</v>
      </c>
      <c r="K150" s="26">
        <v>0</v>
      </c>
      <c r="L150" s="25">
        <v>0</v>
      </c>
    </row>
    <row r="151" spans="1:12" s="97" customFormat="1" ht="11.25">
      <c r="A151" s="158" t="s">
        <v>498</v>
      </c>
      <c r="B151" s="174"/>
      <c r="C151" s="174"/>
      <c r="D151" s="174"/>
      <c r="E151" s="25">
        <v>-2581.87</v>
      </c>
      <c r="F151" s="25">
        <v>2581.87</v>
      </c>
      <c r="G151" s="26">
        <v>0</v>
      </c>
      <c r="H151" s="25">
        <v>0</v>
      </c>
      <c r="I151" s="26">
        <v>0</v>
      </c>
      <c r="J151" s="25">
        <v>0</v>
      </c>
      <c r="K151" s="26">
        <v>0</v>
      </c>
      <c r="L151" s="25">
        <v>0</v>
      </c>
    </row>
    <row r="152" spans="1:12" s="97" customFormat="1" ht="11.25">
      <c r="A152" s="158" t="s">
        <v>499</v>
      </c>
      <c r="B152" s="174"/>
      <c r="C152" s="174"/>
      <c r="D152" s="174"/>
      <c r="E152" s="25">
        <v>9611.57</v>
      </c>
      <c r="F152" s="25">
        <v>113510.18</v>
      </c>
      <c r="G152" s="26">
        <v>123121.75</v>
      </c>
      <c r="H152" s="25">
        <v>0</v>
      </c>
      <c r="I152" s="26">
        <v>0</v>
      </c>
      <c r="J152" s="25">
        <v>123121.75</v>
      </c>
      <c r="K152" s="26">
        <v>0</v>
      </c>
      <c r="L152" s="25">
        <v>123121.75</v>
      </c>
    </row>
    <row r="153" spans="1:12" s="97" customFormat="1" ht="11.25">
      <c r="A153" s="158" t="s">
        <v>500</v>
      </c>
      <c r="B153" s="174"/>
      <c r="C153" s="174"/>
      <c r="D153" s="174"/>
      <c r="E153" s="25">
        <v>9606.75</v>
      </c>
      <c r="F153" s="25">
        <v>113503.43</v>
      </c>
      <c r="G153" s="26">
        <v>123110.18</v>
      </c>
      <c r="H153" s="25">
        <v>0</v>
      </c>
      <c r="I153" s="26">
        <v>0</v>
      </c>
      <c r="J153" s="25">
        <v>123110.18</v>
      </c>
      <c r="K153" s="26">
        <v>0</v>
      </c>
      <c r="L153" s="25">
        <v>123110.18</v>
      </c>
    </row>
    <row r="154" spans="1:12" s="97" customFormat="1" ht="11.25">
      <c r="A154" s="158" t="s">
        <v>501</v>
      </c>
      <c r="B154" s="174"/>
      <c r="C154" s="174"/>
      <c r="D154" s="174"/>
      <c r="E154" s="25">
        <v>-124807.31</v>
      </c>
      <c r="F154" s="25">
        <v>516885.42</v>
      </c>
      <c r="G154" s="26">
        <v>392078.11</v>
      </c>
      <c r="H154" s="25">
        <v>0</v>
      </c>
      <c r="I154" s="26">
        <v>0</v>
      </c>
      <c r="J154" s="25">
        <v>392078.11</v>
      </c>
      <c r="K154" s="26">
        <v>0</v>
      </c>
      <c r="L154" s="25">
        <v>392078.11</v>
      </c>
    </row>
    <row r="155" spans="1:12" s="97" customFormat="1" ht="11.25">
      <c r="A155" s="158" t="s">
        <v>502</v>
      </c>
      <c r="B155" s="174"/>
      <c r="C155" s="174"/>
      <c r="D155" s="174"/>
      <c r="E155" s="25">
        <v>-41325.61</v>
      </c>
      <c r="F155" s="25">
        <v>226222.6</v>
      </c>
      <c r="G155" s="26">
        <v>184896.99</v>
      </c>
      <c r="H155" s="25">
        <v>0</v>
      </c>
      <c r="I155" s="26">
        <v>0</v>
      </c>
      <c r="J155" s="25">
        <v>184896.99</v>
      </c>
      <c r="K155" s="26">
        <v>132157.11</v>
      </c>
      <c r="L155" s="25">
        <v>52739.88</v>
      </c>
    </row>
    <row r="156" spans="1:12" s="97" customFormat="1" ht="11.25">
      <c r="A156" s="158" t="s">
        <v>503</v>
      </c>
      <c r="B156" s="174"/>
      <c r="C156" s="174"/>
      <c r="D156" s="174"/>
      <c r="E156" s="25">
        <v>-117883.51</v>
      </c>
      <c r="F156" s="25">
        <v>117883.51</v>
      </c>
      <c r="G156" s="26">
        <v>0</v>
      </c>
      <c r="H156" s="25">
        <v>0</v>
      </c>
      <c r="I156" s="26">
        <v>0</v>
      </c>
      <c r="J156" s="25">
        <v>0</v>
      </c>
      <c r="K156" s="26">
        <v>0</v>
      </c>
      <c r="L156" s="25">
        <v>0</v>
      </c>
    </row>
    <row r="157" spans="1:12" s="97" customFormat="1" ht="11.25">
      <c r="A157" s="158" t="s">
        <v>504</v>
      </c>
      <c r="B157" s="174"/>
      <c r="C157" s="174"/>
      <c r="D157" s="174"/>
      <c r="E157" s="25">
        <v>97766.32</v>
      </c>
      <c r="F157" s="25">
        <v>128000</v>
      </c>
      <c r="G157" s="26">
        <v>225766.32</v>
      </c>
      <c r="H157" s="25">
        <v>0</v>
      </c>
      <c r="I157" s="26">
        <v>0</v>
      </c>
      <c r="J157" s="25">
        <v>225766.32</v>
      </c>
      <c r="K157" s="26">
        <v>96000</v>
      </c>
      <c r="L157" s="25">
        <v>129766.32</v>
      </c>
    </row>
    <row r="158" spans="1:12" s="97" customFormat="1" ht="11.25">
      <c r="A158" s="158" t="s">
        <v>505</v>
      </c>
      <c r="B158" s="174"/>
      <c r="C158" s="174"/>
      <c r="D158" s="174"/>
      <c r="E158" s="25">
        <v>-145441.82</v>
      </c>
      <c r="F158" s="25">
        <v>201176.5</v>
      </c>
      <c r="G158" s="26">
        <v>55734.68</v>
      </c>
      <c r="H158" s="25">
        <v>0</v>
      </c>
      <c r="I158" s="26">
        <v>0</v>
      </c>
      <c r="J158" s="25">
        <v>55734.68</v>
      </c>
      <c r="K158" s="26">
        <v>26331.97</v>
      </c>
      <c r="L158" s="25">
        <v>29402.71</v>
      </c>
    </row>
    <row r="159" spans="1:12" s="97" customFormat="1" ht="11.25">
      <c r="A159" s="158" t="s">
        <v>506</v>
      </c>
      <c r="B159" s="174"/>
      <c r="C159" s="174"/>
      <c r="D159" s="174"/>
      <c r="E159" s="25">
        <v>1003165.27</v>
      </c>
      <c r="F159" s="25">
        <v>0</v>
      </c>
      <c r="G159" s="26">
        <v>1003165.27</v>
      </c>
      <c r="H159" s="25">
        <v>0</v>
      </c>
      <c r="I159" s="26">
        <v>0</v>
      </c>
      <c r="J159" s="25">
        <v>1003165.27</v>
      </c>
      <c r="K159" s="26">
        <v>126769.14</v>
      </c>
      <c r="L159" s="25">
        <v>876396.13</v>
      </c>
    </row>
    <row r="160" spans="1:12" s="97" customFormat="1" ht="11.25">
      <c r="A160" s="158" t="s">
        <v>507</v>
      </c>
      <c r="B160" s="174"/>
      <c r="C160" s="174"/>
      <c r="D160" s="174"/>
      <c r="E160" s="25">
        <v>175844.81</v>
      </c>
      <c r="F160" s="25">
        <v>0</v>
      </c>
      <c r="G160" s="26">
        <v>175844.81</v>
      </c>
      <c r="H160" s="25">
        <v>0</v>
      </c>
      <c r="I160" s="26">
        <v>0</v>
      </c>
      <c r="J160" s="25">
        <v>175844.81</v>
      </c>
      <c r="K160" s="26">
        <v>0</v>
      </c>
      <c r="L160" s="25">
        <v>175844.81</v>
      </c>
    </row>
    <row r="161" spans="1:12" s="97" customFormat="1" ht="11.25">
      <c r="A161" s="158" t="s">
        <v>508</v>
      </c>
      <c r="B161" s="174"/>
      <c r="C161" s="174"/>
      <c r="D161" s="174"/>
      <c r="E161" s="25">
        <v>29125.29</v>
      </c>
      <c r="F161" s="25">
        <v>25541.16</v>
      </c>
      <c r="G161" s="26">
        <v>54666.45</v>
      </c>
      <c r="H161" s="25">
        <v>0</v>
      </c>
      <c r="I161" s="26">
        <v>0</v>
      </c>
      <c r="J161" s="25">
        <v>54666.45</v>
      </c>
      <c r="K161" s="26">
        <v>72000</v>
      </c>
      <c r="L161" s="25">
        <v>-17333.55</v>
      </c>
    </row>
    <row r="162" spans="1:12" s="97" customFormat="1" ht="11.25">
      <c r="A162" s="158" t="s">
        <v>509</v>
      </c>
      <c r="B162" s="174"/>
      <c r="C162" s="174"/>
      <c r="D162" s="174"/>
      <c r="E162" s="25">
        <v>-609.51</v>
      </c>
      <c r="F162" s="25">
        <v>609.51</v>
      </c>
      <c r="G162" s="26">
        <v>0</v>
      </c>
      <c r="H162" s="25">
        <v>0</v>
      </c>
      <c r="I162" s="26">
        <v>0</v>
      </c>
      <c r="J162" s="25">
        <v>0</v>
      </c>
      <c r="K162" s="26">
        <v>0</v>
      </c>
      <c r="L162" s="25">
        <v>0</v>
      </c>
    </row>
    <row r="163" spans="1:12" s="97" customFormat="1" ht="11.25">
      <c r="A163" s="158" t="s">
        <v>510</v>
      </c>
      <c r="B163" s="174"/>
      <c r="C163" s="174"/>
      <c r="D163" s="174"/>
      <c r="E163" s="25">
        <v>-8328.96</v>
      </c>
      <c r="F163" s="25">
        <v>123701.63</v>
      </c>
      <c r="G163" s="26">
        <v>115372.67</v>
      </c>
      <c r="H163" s="25">
        <v>0</v>
      </c>
      <c r="I163" s="26">
        <v>0</v>
      </c>
      <c r="J163" s="25">
        <v>115372.67</v>
      </c>
      <c r="K163" s="26">
        <v>4079.94</v>
      </c>
      <c r="L163" s="25">
        <v>111292.73</v>
      </c>
    </row>
    <row r="164" spans="1:12" s="97" customFormat="1" ht="11.25">
      <c r="A164" s="158" t="s">
        <v>511</v>
      </c>
      <c r="B164" s="174"/>
      <c r="C164" s="174"/>
      <c r="D164" s="174"/>
      <c r="E164" s="25">
        <v>0</v>
      </c>
      <c r="F164" s="25">
        <v>0</v>
      </c>
      <c r="G164" s="26">
        <v>0</v>
      </c>
      <c r="H164" s="25">
        <v>0</v>
      </c>
      <c r="I164" s="26">
        <v>0</v>
      </c>
      <c r="J164" s="25">
        <v>0</v>
      </c>
      <c r="K164" s="26">
        <v>0</v>
      </c>
      <c r="L164" s="25">
        <v>0</v>
      </c>
    </row>
    <row r="165" spans="1:12" s="97" customFormat="1" ht="11.25">
      <c r="A165" s="158" t="s">
        <v>512</v>
      </c>
      <c r="B165" s="174"/>
      <c r="C165" s="174"/>
      <c r="D165" s="174"/>
      <c r="E165" s="25">
        <v>144257.77</v>
      </c>
      <c r="F165" s="25">
        <v>1979.13</v>
      </c>
      <c r="G165" s="26">
        <v>146236.9</v>
      </c>
      <c r="H165" s="25">
        <v>0</v>
      </c>
      <c r="I165" s="26">
        <v>0</v>
      </c>
      <c r="J165" s="25">
        <v>146236.9</v>
      </c>
      <c r="K165" s="26">
        <v>18360</v>
      </c>
      <c r="L165" s="25">
        <v>127876.9</v>
      </c>
    </row>
    <row r="166" spans="1:12" s="97" customFormat="1" ht="11.25">
      <c r="A166" s="158" t="s">
        <v>513</v>
      </c>
      <c r="B166" s="174"/>
      <c r="C166" s="174"/>
      <c r="D166" s="174"/>
      <c r="E166" s="25">
        <v>257791.79</v>
      </c>
      <c r="F166" s="25">
        <v>105464.71</v>
      </c>
      <c r="G166" s="26">
        <v>363256.5</v>
      </c>
      <c r="H166" s="25">
        <v>0</v>
      </c>
      <c r="I166" s="26">
        <v>0</v>
      </c>
      <c r="J166" s="25">
        <v>363256.5</v>
      </c>
      <c r="K166" s="26">
        <v>19292.44</v>
      </c>
      <c r="L166" s="25">
        <v>343964.06</v>
      </c>
    </row>
    <row r="167" spans="1:12" s="97" customFormat="1" ht="11.25">
      <c r="A167" s="158" t="s">
        <v>514</v>
      </c>
      <c r="B167" s="174"/>
      <c r="C167" s="174"/>
      <c r="D167" s="174"/>
      <c r="E167" s="25">
        <v>0</v>
      </c>
      <c r="F167" s="25">
        <v>0</v>
      </c>
      <c r="G167" s="26">
        <v>0</v>
      </c>
      <c r="H167" s="25">
        <v>0</v>
      </c>
      <c r="I167" s="26">
        <v>0</v>
      </c>
      <c r="J167" s="25">
        <v>0</v>
      </c>
      <c r="K167" s="26">
        <v>0</v>
      </c>
      <c r="L167" s="25">
        <v>0</v>
      </c>
    </row>
    <row r="168" spans="1:12" s="97" customFormat="1" ht="11.25">
      <c r="A168" s="158" t="s">
        <v>515</v>
      </c>
      <c r="B168" s="174"/>
      <c r="C168" s="174"/>
      <c r="D168" s="174"/>
      <c r="E168" s="25">
        <v>96.53</v>
      </c>
      <c r="F168" s="25">
        <v>12381.33</v>
      </c>
      <c r="G168" s="26">
        <v>12477.86</v>
      </c>
      <c r="H168" s="25">
        <v>0</v>
      </c>
      <c r="I168" s="26">
        <v>0</v>
      </c>
      <c r="J168" s="25">
        <v>12477.86</v>
      </c>
      <c r="K168" s="26">
        <v>0</v>
      </c>
      <c r="L168" s="25">
        <v>12477.86</v>
      </c>
    </row>
    <row r="169" spans="1:12" s="97" customFormat="1" ht="11.25">
      <c r="A169" s="158" t="s">
        <v>516</v>
      </c>
      <c r="B169" s="174"/>
      <c r="C169" s="174"/>
      <c r="D169" s="174"/>
      <c r="E169" s="25">
        <v>-94545.53</v>
      </c>
      <c r="F169" s="25">
        <v>94545.53</v>
      </c>
      <c r="G169" s="26">
        <v>0</v>
      </c>
      <c r="H169" s="25">
        <v>0</v>
      </c>
      <c r="I169" s="26">
        <v>0</v>
      </c>
      <c r="J169" s="25">
        <v>0</v>
      </c>
      <c r="K169" s="26">
        <v>0</v>
      </c>
      <c r="L169" s="25">
        <v>0</v>
      </c>
    </row>
    <row r="170" spans="1:12" s="97" customFormat="1" ht="11.25">
      <c r="A170" s="158" t="s">
        <v>517</v>
      </c>
      <c r="B170" s="174"/>
      <c r="C170" s="174"/>
      <c r="D170" s="174"/>
      <c r="E170" s="25">
        <v>20456.56</v>
      </c>
      <c r="F170" s="25">
        <v>8467.42</v>
      </c>
      <c r="G170" s="26">
        <v>28923.98</v>
      </c>
      <c r="H170" s="25">
        <v>0</v>
      </c>
      <c r="I170" s="26">
        <v>0</v>
      </c>
      <c r="J170" s="25">
        <v>28923.98</v>
      </c>
      <c r="K170" s="26">
        <v>0</v>
      </c>
      <c r="L170" s="25">
        <v>28923.98</v>
      </c>
    </row>
    <row r="171" spans="1:12" s="97" customFormat="1" ht="11.25">
      <c r="A171" s="158" t="s">
        <v>518</v>
      </c>
      <c r="B171" s="174"/>
      <c r="C171" s="174"/>
      <c r="D171" s="174"/>
      <c r="E171" s="25">
        <v>-9270.57</v>
      </c>
      <c r="F171" s="25">
        <v>9270.57</v>
      </c>
      <c r="G171" s="26">
        <v>0</v>
      </c>
      <c r="H171" s="25">
        <v>0</v>
      </c>
      <c r="I171" s="26">
        <v>0</v>
      </c>
      <c r="J171" s="25">
        <v>0</v>
      </c>
      <c r="K171" s="26">
        <v>0</v>
      </c>
      <c r="L171" s="25">
        <v>0</v>
      </c>
    </row>
    <row r="172" spans="1:12" s="97" customFormat="1" ht="11.25">
      <c r="A172" s="158" t="s">
        <v>519</v>
      </c>
      <c r="B172" s="174"/>
      <c r="C172" s="174"/>
      <c r="D172" s="174"/>
      <c r="E172" s="25">
        <v>0</v>
      </c>
      <c r="F172" s="25">
        <v>0</v>
      </c>
      <c r="G172" s="26">
        <v>0</v>
      </c>
      <c r="H172" s="25">
        <v>0</v>
      </c>
      <c r="I172" s="26">
        <v>0</v>
      </c>
      <c r="J172" s="25">
        <v>0</v>
      </c>
      <c r="K172" s="26">
        <v>0</v>
      </c>
      <c r="L172" s="25">
        <v>0</v>
      </c>
    </row>
    <row r="173" spans="1:12" s="97" customFormat="1" ht="11.25">
      <c r="A173" s="158" t="s">
        <v>520</v>
      </c>
      <c r="B173" s="174"/>
      <c r="C173" s="174"/>
      <c r="D173" s="174"/>
      <c r="E173" s="25">
        <v>0</v>
      </c>
      <c r="F173" s="25">
        <v>0</v>
      </c>
      <c r="G173" s="26">
        <v>0</v>
      </c>
      <c r="H173" s="25">
        <v>0</v>
      </c>
      <c r="I173" s="26">
        <v>0</v>
      </c>
      <c r="J173" s="25">
        <v>0</v>
      </c>
      <c r="K173" s="26">
        <v>0</v>
      </c>
      <c r="L173" s="25">
        <v>0</v>
      </c>
    </row>
    <row r="174" spans="1:12" s="97" customFormat="1" ht="11.25">
      <c r="A174" s="158" t="s">
        <v>521</v>
      </c>
      <c r="B174" s="174"/>
      <c r="C174" s="174"/>
      <c r="D174" s="174"/>
      <c r="E174" s="25">
        <v>0</v>
      </c>
      <c r="F174" s="25">
        <v>0</v>
      </c>
      <c r="G174" s="26">
        <v>0</v>
      </c>
      <c r="H174" s="25">
        <v>0</v>
      </c>
      <c r="I174" s="26">
        <v>0</v>
      </c>
      <c r="J174" s="25">
        <v>0</v>
      </c>
      <c r="K174" s="26">
        <v>0</v>
      </c>
      <c r="L174" s="25">
        <v>0</v>
      </c>
    </row>
    <row r="175" spans="1:12" s="97" customFormat="1" ht="11.25">
      <c r="A175" s="158" t="s">
        <v>522</v>
      </c>
      <c r="B175" s="174"/>
      <c r="C175" s="174"/>
      <c r="D175" s="174"/>
      <c r="E175" s="25">
        <v>0</v>
      </c>
      <c r="F175" s="25">
        <v>0</v>
      </c>
      <c r="G175" s="26">
        <v>0</v>
      </c>
      <c r="H175" s="25">
        <v>0</v>
      </c>
      <c r="I175" s="26">
        <v>0</v>
      </c>
      <c r="J175" s="25">
        <v>0</v>
      </c>
      <c r="K175" s="26">
        <v>0</v>
      </c>
      <c r="L175" s="25">
        <v>0</v>
      </c>
    </row>
    <row r="176" spans="1:12" s="97" customFormat="1" ht="11.25">
      <c r="A176" s="158" t="s">
        <v>523</v>
      </c>
      <c r="B176" s="174"/>
      <c r="C176" s="174"/>
      <c r="D176" s="174"/>
      <c r="E176" s="25">
        <v>-12840.25</v>
      </c>
      <c r="F176" s="25">
        <v>12840.25</v>
      </c>
      <c r="G176" s="26">
        <v>0</v>
      </c>
      <c r="H176" s="25">
        <v>0</v>
      </c>
      <c r="I176" s="26">
        <v>0</v>
      </c>
      <c r="J176" s="25">
        <v>0</v>
      </c>
      <c r="K176" s="26">
        <v>2210.9</v>
      </c>
      <c r="L176" s="25">
        <v>-2210.9</v>
      </c>
    </row>
    <row r="177" spans="1:12" s="97" customFormat="1" ht="11.25">
      <c r="A177" s="158" t="s">
        <v>524</v>
      </c>
      <c r="B177" s="174"/>
      <c r="C177" s="174"/>
      <c r="D177" s="174"/>
      <c r="E177" s="25">
        <v>80110.63</v>
      </c>
      <c r="F177" s="25">
        <v>29235.35</v>
      </c>
      <c r="G177" s="26">
        <v>109345.98</v>
      </c>
      <c r="H177" s="25">
        <v>0</v>
      </c>
      <c r="I177" s="26">
        <v>0</v>
      </c>
      <c r="J177" s="25">
        <v>109345.98</v>
      </c>
      <c r="K177" s="26">
        <v>0</v>
      </c>
      <c r="L177" s="25">
        <v>109345.98</v>
      </c>
    </row>
    <row r="178" spans="1:12" s="97" customFormat="1" ht="11.25">
      <c r="A178" s="158" t="s">
        <v>525</v>
      </c>
      <c r="B178" s="174"/>
      <c r="C178" s="174"/>
      <c r="D178" s="174"/>
      <c r="E178" s="25">
        <v>373.02</v>
      </c>
      <c r="F178" s="25">
        <v>0</v>
      </c>
      <c r="G178" s="26">
        <v>373.02</v>
      </c>
      <c r="H178" s="25">
        <v>0</v>
      </c>
      <c r="I178" s="26">
        <v>0</v>
      </c>
      <c r="J178" s="25">
        <v>373.02</v>
      </c>
      <c r="K178" s="26">
        <v>0</v>
      </c>
      <c r="L178" s="25">
        <v>373.02</v>
      </c>
    </row>
    <row r="179" spans="1:12" s="97" customFormat="1" ht="11.25">
      <c r="A179" s="155" t="s">
        <v>526</v>
      </c>
      <c r="B179" s="174"/>
      <c r="C179" s="174"/>
      <c r="D179" s="174"/>
      <c r="E179" s="156">
        <f>SUM(E99:E178)</f>
        <v>1578098.1500000004</v>
      </c>
      <c r="F179" s="156">
        <f aca="true" t="shared" si="4" ref="F179:L179">SUM(F99:F178)</f>
        <v>30098320.780000012</v>
      </c>
      <c r="G179" s="156">
        <f t="shared" si="4"/>
        <v>31676418.93</v>
      </c>
      <c r="H179" s="156">
        <f t="shared" si="4"/>
        <v>-4062749.2600000002</v>
      </c>
      <c r="I179" s="156">
        <f t="shared" si="4"/>
        <v>0</v>
      </c>
      <c r="J179" s="156">
        <f t="shared" si="4"/>
        <v>35739168.190000005</v>
      </c>
      <c r="K179" s="156">
        <f t="shared" si="4"/>
        <v>6524760.770000001</v>
      </c>
      <c r="L179" s="156">
        <f t="shared" si="4"/>
        <v>29214407.419999998</v>
      </c>
    </row>
    <row r="180" spans="1:12" s="97" customFormat="1" ht="11.25">
      <c r="A180" s="158"/>
      <c r="B180" s="174"/>
      <c r="C180" s="174"/>
      <c r="D180" s="174"/>
      <c r="E180" s="25"/>
      <c r="F180" s="25"/>
      <c r="G180" s="26"/>
      <c r="H180" s="25"/>
      <c r="I180" s="26"/>
      <c r="J180" s="25"/>
      <c r="K180" s="26"/>
      <c r="L180" s="25"/>
    </row>
    <row r="181" spans="1:12" s="97" customFormat="1" ht="11.25">
      <c r="A181" s="155" t="s">
        <v>527</v>
      </c>
      <c r="B181" s="174"/>
      <c r="C181" s="174"/>
      <c r="D181" s="174"/>
      <c r="E181" s="25"/>
      <c r="F181" s="25"/>
      <c r="G181" s="26"/>
      <c r="H181" s="25"/>
      <c r="I181" s="26"/>
      <c r="J181" s="25"/>
      <c r="K181" s="26"/>
      <c r="L181" s="25"/>
    </row>
    <row r="182" spans="1:12" s="97" customFormat="1" ht="11.25">
      <c r="A182" s="158" t="s">
        <v>528</v>
      </c>
      <c r="B182" s="174"/>
      <c r="C182" s="174"/>
      <c r="D182" s="174"/>
      <c r="E182" s="25">
        <v>0</v>
      </c>
      <c r="F182" s="25">
        <v>0</v>
      </c>
      <c r="G182" s="26">
        <v>0</v>
      </c>
      <c r="H182" s="25">
        <v>0</v>
      </c>
      <c r="I182" s="26">
        <v>0</v>
      </c>
      <c r="J182" s="25">
        <v>0</v>
      </c>
      <c r="K182" s="26">
        <v>0</v>
      </c>
      <c r="L182" s="25">
        <v>0</v>
      </c>
    </row>
    <row r="183" spans="1:12" s="97" customFormat="1" ht="11.25">
      <c r="A183" s="158" t="s">
        <v>529</v>
      </c>
      <c r="B183" s="174"/>
      <c r="C183" s="174"/>
      <c r="D183" s="174"/>
      <c r="E183" s="25">
        <v>0</v>
      </c>
      <c r="F183" s="25">
        <v>0</v>
      </c>
      <c r="G183" s="26">
        <v>0</v>
      </c>
      <c r="H183" s="25">
        <v>0</v>
      </c>
      <c r="I183" s="26">
        <v>0</v>
      </c>
      <c r="J183" s="25">
        <v>0</v>
      </c>
      <c r="K183" s="26">
        <v>0</v>
      </c>
      <c r="L183" s="25">
        <v>0</v>
      </c>
    </row>
    <row r="184" spans="1:12" s="97" customFormat="1" ht="11.25">
      <c r="A184" s="158" t="s">
        <v>530</v>
      </c>
      <c r="B184" s="174"/>
      <c r="C184" s="174"/>
      <c r="D184" s="174"/>
      <c r="E184" s="25">
        <v>0</v>
      </c>
      <c r="F184" s="25">
        <v>0</v>
      </c>
      <c r="G184" s="26">
        <v>0</v>
      </c>
      <c r="H184" s="25">
        <v>0</v>
      </c>
      <c r="I184" s="26">
        <v>0</v>
      </c>
      <c r="J184" s="25">
        <v>0</v>
      </c>
      <c r="K184" s="26">
        <v>0</v>
      </c>
      <c r="L184" s="25">
        <v>0</v>
      </c>
    </row>
    <row r="185" spans="1:12" s="97" customFormat="1" ht="11.25">
      <c r="A185" s="158" t="s">
        <v>531</v>
      </c>
      <c r="B185" s="174"/>
      <c r="C185" s="174"/>
      <c r="D185" s="174"/>
      <c r="E185" s="25">
        <v>-82.07</v>
      </c>
      <c r="F185" s="25">
        <v>82.07</v>
      </c>
      <c r="G185" s="26">
        <v>0</v>
      </c>
      <c r="H185" s="25">
        <v>0</v>
      </c>
      <c r="I185" s="26">
        <v>0</v>
      </c>
      <c r="J185" s="25">
        <v>0</v>
      </c>
      <c r="K185" s="26">
        <v>0</v>
      </c>
      <c r="L185" s="25">
        <v>0</v>
      </c>
    </row>
    <row r="186" spans="1:12" s="97" customFormat="1" ht="11.25">
      <c r="A186" s="158" t="s">
        <v>532</v>
      </c>
      <c r="B186" s="174"/>
      <c r="C186" s="174"/>
      <c r="D186" s="174"/>
      <c r="E186" s="25">
        <v>0</v>
      </c>
      <c r="F186" s="25">
        <v>0</v>
      </c>
      <c r="G186" s="26">
        <v>0</v>
      </c>
      <c r="H186" s="25">
        <v>0</v>
      </c>
      <c r="I186" s="26">
        <v>0</v>
      </c>
      <c r="J186" s="25">
        <v>0</v>
      </c>
      <c r="K186" s="26">
        <v>0</v>
      </c>
      <c r="L186" s="25">
        <v>0</v>
      </c>
    </row>
    <row r="187" spans="1:12" s="97" customFormat="1" ht="11.25">
      <c r="A187" s="158" t="s">
        <v>533</v>
      </c>
      <c r="B187" s="174"/>
      <c r="C187" s="174"/>
      <c r="D187" s="174"/>
      <c r="E187" s="25">
        <v>0</v>
      </c>
      <c r="F187" s="25">
        <v>0</v>
      </c>
      <c r="G187" s="26">
        <v>0</v>
      </c>
      <c r="H187" s="25">
        <v>0</v>
      </c>
      <c r="I187" s="26">
        <v>0</v>
      </c>
      <c r="J187" s="25">
        <v>0</v>
      </c>
      <c r="K187" s="26">
        <v>0</v>
      </c>
      <c r="L187" s="25">
        <v>0</v>
      </c>
    </row>
    <row r="188" spans="1:12" s="97" customFormat="1" ht="11.25">
      <c r="A188" s="155" t="s">
        <v>534</v>
      </c>
      <c r="B188" s="174"/>
      <c r="C188" s="174"/>
      <c r="D188" s="174"/>
      <c r="E188" s="156">
        <f>SUM(E182:E187)</f>
        <v>-82.07</v>
      </c>
      <c r="F188" s="156">
        <f aca="true" t="shared" si="5" ref="F188:L188">SUM(F182:F187)</f>
        <v>82.07</v>
      </c>
      <c r="G188" s="156">
        <f t="shared" si="5"/>
        <v>0</v>
      </c>
      <c r="H188" s="156">
        <f t="shared" si="5"/>
        <v>0</v>
      </c>
      <c r="I188" s="156">
        <f t="shared" si="5"/>
        <v>0</v>
      </c>
      <c r="J188" s="156">
        <f t="shared" si="5"/>
        <v>0</v>
      </c>
      <c r="K188" s="156">
        <f t="shared" si="5"/>
        <v>0</v>
      </c>
      <c r="L188" s="156">
        <f t="shared" si="5"/>
        <v>0</v>
      </c>
    </row>
    <row r="189" spans="1:12" s="97" customFormat="1" ht="11.25">
      <c r="A189" s="158"/>
      <c r="B189" s="174"/>
      <c r="C189" s="174"/>
      <c r="D189" s="174"/>
      <c r="E189" s="25"/>
      <c r="F189" s="25"/>
      <c r="G189" s="26"/>
      <c r="H189" s="25"/>
      <c r="I189" s="26"/>
      <c r="J189" s="25"/>
      <c r="K189" s="26"/>
      <c r="L189" s="25"/>
    </row>
    <row r="190" spans="1:12" s="97" customFormat="1" ht="11.25">
      <c r="A190" s="155" t="s">
        <v>535</v>
      </c>
      <c r="B190" s="174"/>
      <c r="C190" s="174"/>
      <c r="D190" s="174"/>
      <c r="E190" s="25"/>
      <c r="F190" s="25"/>
      <c r="G190" s="26"/>
      <c r="H190" s="25"/>
      <c r="I190" s="26"/>
      <c r="J190" s="25"/>
      <c r="K190" s="26"/>
      <c r="L190" s="25"/>
    </row>
    <row r="191" spans="1:12" s="97" customFormat="1" ht="11.25">
      <c r="A191" s="158" t="s">
        <v>536</v>
      </c>
      <c r="B191" s="174"/>
      <c r="C191" s="174"/>
      <c r="D191" s="174"/>
      <c r="E191" s="25">
        <v>0</v>
      </c>
      <c r="F191" s="25">
        <v>14941.83</v>
      </c>
      <c r="G191" s="26">
        <v>14941.83</v>
      </c>
      <c r="H191" s="25">
        <v>0</v>
      </c>
      <c r="I191" s="26">
        <v>0</v>
      </c>
      <c r="J191" s="25">
        <v>14941.83</v>
      </c>
      <c r="K191" s="26">
        <v>0</v>
      </c>
      <c r="L191" s="25">
        <v>14941.83</v>
      </c>
    </row>
    <row r="192" spans="1:12" s="97" customFormat="1" ht="11.25">
      <c r="A192" s="158" t="s">
        <v>537</v>
      </c>
      <c r="B192" s="174"/>
      <c r="C192" s="174"/>
      <c r="D192" s="174"/>
      <c r="E192" s="25">
        <v>-77978.15</v>
      </c>
      <c r="F192" s="25">
        <v>77978.15</v>
      </c>
      <c r="G192" s="26">
        <v>0</v>
      </c>
      <c r="H192" s="25">
        <v>0</v>
      </c>
      <c r="I192" s="26">
        <v>0</v>
      </c>
      <c r="J192" s="25">
        <v>0</v>
      </c>
      <c r="K192" s="26">
        <v>0</v>
      </c>
      <c r="L192" s="25">
        <v>0</v>
      </c>
    </row>
    <row r="193" spans="1:12" s="97" customFormat="1" ht="11.25">
      <c r="A193" s="158" t="s">
        <v>538</v>
      </c>
      <c r="B193" s="174"/>
      <c r="C193" s="174"/>
      <c r="D193" s="174"/>
      <c r="E193" s="25">
        <v>-12210.4</v>
      </c>
      <c r="F193" s="25">
        <v>0</v>
      </c>
      <c r="G193" s="26">
        <v>-12210.4</v>
      </c>
      <c r="H193" s="25">
        <v>-3875137.6</v>
      </c>
      <c r="I193" s="26">
        <v>0</v>
      </c>
      <c r="J193" s="25">
        <v>3862927.2</v>
      </c>
      <c r="K193" s="26">
        <v>0</v>
      </c>
      <c r="L193" s="25">
        <v>3862927.2</v>
      </c>
    </row>
    <row r="194" spans="1:12" s="97" customFormat="1" ht="11.25">
      <c r="A194" s="158" t="s">
        <v>539</v>
      </c>
      <c r="B194" s="174"/>
      <c r="C194" s="174"/>
      <c r="D194" s="174"/>
      <c r="E194" s="25">
        <v>-1185298.97</v>
      </c>
      <c r="F194" s="25">
        <v>1319166.2</v>
      </c>
      <c r="G194" s="26">
        <v>133867.23</v>
      </c>
      <c r="H194" s="25">
        <v>-1206271.77</v>
      </c>
      <c r="I194" s="26">
        <v>0</v>
      </c>
      <c r="J194" s="25">
        <v>1340139</v>
      </c>
      <c r="K194" s="26">
        <v>0</v>
      </c>
      <c r="L194" s="25">
        <v>1340139</v>
      </c>
    </row>
    <row r="195" spans="1:12" s="97" customFormat="1" ht="11.25">
      <c r="A195" s="155" t="s">
        <v>540</v>
      </c>
      <c r="B195" s="174"/>
      <c r="C195" s="174"/>
      <c r="D195" s="174"/>
      <c r="E195" s="156">
        <f>SUM(E191:E194)</f>
        <v>-1275487.52</v>
      </c>
      <c r="F195" s="156">
        <f aca="true" t="shared" si="6" ref="F195:L195">SUM(F191:F194)</f>
        <v>1412086.18</v>
      </c>
      <c r="G195" s="156">
        <f t="shared" si="6"/>
        <v>136598.66</v>
      </c>
      <c r="H195" s="156">
        <f t="shared" si="6"/>
        <v>-5081409.37</v>
      </c>
      <c r="I195" s="156">
        <f t="shared" si="6"/>
        <v>0</v>
      </c>
      <c r="J195" s="156">
        <f t="shared" si="6"/>
        <v>5218008.03</v>
      </c>
      <c r="K195" s="156">
        <f t="shared" si="6"/>
        <v>0</v>
      </c>
      <c r="L195" s="156">
        <f t="shared" si="6"/>
        <v>5218008.03</v>
      </c>
    </row>
    <row r="196" spans="1:12" s="97" customFormat="1" ht="11.25">
      <c r="A196" s="158"/>
      <c r="B196" s="174"/>
      <c r="C196" s="174"/>
      <c r="D196" s="174"/>
      <c r="E196" s="25"/>
      <c r="F196" s="25"/>
      <c r="G196" s="26"/>
      <c r="H196" s="25"/>
      <c r="I196" s="26"/>
      <c r="J196" s="25"/>
      <c r="K196" s="26"/>
      <c r="L196" s="25"/>
    </row>
    <row r="197" spans="1:12" s="97" customFormat="1" ht="11.25">
      <c r="A197" s="159" t="s">
        <v>541</v>
      </c>
      <c r="B197" s="178"/>
      <c r="C197" s="178"/>
      <c r="D197" s="178"/>
      <c r="E197" s="160">
        <f aca="true" t="shared" si="7" ref="E197:L197">SUM(E38,E73,E92,E96,E179,E188,E195)</f>
        <v>11936773.87</v>
      </c>
      <c r="F197" s="160">
        <f t="shared" si="7"/>
        <v>292309902.33000004</v>
      </c>
      <c r="G197" s="160">
        <f t="shared" si="7"/>
        <v>304246676.20000005</v>
      </c>
      <c r="H197" s="160">
        <f t="shared" si="7"/>
        <v>-9660585.47</v>
      </c>
      <c r="I197" s="160">
        <f t="shared" si="7"/>
        <v>0</v>
      </c>
      <c r="J197" s="160">
        <f t="shared" si="7"/>
        <v>313907261.66999996</v>
      </c>
      <c r="K197" s="160">
        <f t="shared" si="7"/>
        <v>52507313.379999995</v>
      </c>
      <c r="L197" s="160">
        <f t="shared" si="7"/>
        <v>261399948.28999996</v>
      </c>
    </row>
    <row r="198" spans="1:12" s="97" customFormat="1" ht="11.25">
      <c r="A198" s="93"/>
      <c r="E198" s="192"/>
      <c r="F198" s="192"/>
      <c r="G198" s="192"/>
      <c r="H198" s="192"/>
      <c r="I198" s="192"/>
      <c r="J198" s="192"/>
      <c r="K198" s="192"/>
      <c r="L198" s="192"/>
    </row>
    <row r="199" spans="1:12" s="97" customFormat="1" ht="11.25">
      <c r="A199" s="167" t="s">
        <v>354</v>
      </c>
      <c r="B199" s="168"/>
      <c r="C199" s="168"/>
      <c r="D199" s="168"/>
      <c r="E199" s="169" t="s">
        <v>355</v>
      </c>
      <c r="F199" s="170"/>
      <c r="G199" s="170"/>
      <c r="H199" s="169" t="s">
        <v>208</v>
      </c>
      <c r="I199" s="170"/>
      <c r="J199" s="171" t="s">
        <v>356</v>
      </c>
      <c r="K199" s="171" t="s">
        <v>357</v>
      </c>
      <c r="L199" s="172" t="s">
        <v>358</v>
      </c>
    </row>
    <row r="200" spans="1:12" s="97" customFormat="1" ht="11.25">
      <c r="A200" s="173" t="s">
        <v>359</v>
      </c>
      <c r="B200" s="174"/>
      <c r="C200" s="175"/>
      <c r="D200" s="175"/>
      <c r="E200" s="169" t="s">
        <v>360</v>
      </c>
      <c r="F200" s="171" t="s">
        <v>361</v>
      </c>
      <c r="G200" s="169" t="s">
        <v>362</v>
      </c>
      <c r="H200" s="171" t="s">
        <v>363</v>
      </c>
      <c r="I200" s="171" t="s">
        <v>364</v>
      </c>
      <c r="J200" s="171"/>
      <c r="K200" s="171"/>
      <c r="L200" s="176"/>
    </row>
    <row r="201" spans="1:12" s="97" customFormat="1" ht="11.25">
      <c r="A201" s="173" t="s">
        <v>365</v>
      </c>
      <c r="B201" s="174"/>
      <c r="C201" s="174"/>
      <c r="D201" s="175"/>
      <c r="E201" s="169"/>
      <c r="F201" s="171"/>
      <c r="G201" s="169"/>
      <c r="H201" s="171"/>
      <c r="I201" s="171"/>
      <c r="J201" s="171"/>
      <c r="K201" s="171"/>
      <c r="L201" s="176"/>
    </row>
    <row r="202" spans="1:12" s="97" customFormat="1" ht="22.5" customHeight="1">
      <c r="A202" s="165" t="s">
        <v>366</v>
      </c>
      <c r="B202" s="177"/>
      <c r="C202" s="178"/>
      <c r="D202" s="177"/>
      <c r="E202" s="169"/>
      <c r="F202" s="171"/>
      <c r="G202" s="169"/>
      <c r="H202" s="171"/>
      <c r="I202" s="171"/>
      <c r="J202" s="171"/>
      <c r="K202" s="171"/>
      <c r="L202" s="179"/>
    </row>
    <row r="203" spans="1:12" s="97" customFormat="1" ht="11.25">
      <c r="A203" s="163" t="s">
        <v>367</v>
      </c>
      <c r="B203" s="180"/>
      <c r="C203" s="180"/>
      <c r="D203" s="180"/>
      <c r="E203" s="181"/>
      <c r="F203" s="181"/>
      <c r="G203" s="182"/>
      <c r="H203" s="181"/>
      <c r="I203" s="182"/>
      <c r="J203" s="183"/>
      <c r="K203" s="184"/>
      <c r="L203" s="183"/>
    </row>
    <row r="204" spans="1:12" s="97" customFormat="1" ht="11.25">
      <c r="A204" s="155" t="s">
        <v>542</v>
      </c>
      <c r="B204" s="174"/>
      <c r="C204" s="175"/>
      <c r="D204" s="175"/>
      <c r="E204" s="185"/>
      <c r="F204" s="185"/>
      <c r="G204" s="186"/>
      <c r="H204" s="185"/>
      <c r="I204" s="186"/>
      <c r="J204" s="187"/>
      <c r="K204" s="188"/>
      <c r="L204" s="187"/>
    </row>
    <row r="205" spans="1:12" s="97" customFormat="1" ht="11.25">
      <c r="A205" s="155" t="s">
        <v>394</v>
      </c>
      <c r="B205" s="174"/>
      <c r="C205" s="174"/>
      <c r="D205" s="174"/>
      <c r="E205" s="190"/>
      <c r="F205" s="190"/>
      <c r="G205" s="191"/>
      <c r="H205" s="190"/>
      <c r="I205" s="191"/>
      <c r="J205" s="190"/>
      <c r="K205" s="191"/>
      <c r="L205" s="190"/>
    </row>
    <row r="206" spans="1:12" s="97" customFormat="1" ht="11.25">
      <c r="A206" s="158" t="s">
        <v>543</v>
      </c>
      <c r="B206" s="174"/>
      <c r="C206" s="174"/>
      <c r="D206" s="174"/>
      <c r="E206" s="25">
        <v>0</v>
      </c>
      <c r="F206" s="25">
        <v>0</v>
      </c>
      <c r="G206" s="26">
        <v>0</v>
      </c>
      <c r="H206" s="25">
        <v>0</v>
      </c>
      <c r="I206" s="26">
        <v>0</v>
      </c>
      <c r="J206" s="25">
        <v>0</v>
      </c>
      <c r="K206" s="26">
        <v>0</v>
      </c>
      <c r="L206" s="25">
        <v>0</v>
      </c>
    </row>
    <row r="207" spans="1:12" s="97" customFormat="1" ht="11.25">
      <c r="A207" s="158" t="s">
        <v>544</v>
      </c>
      <c r="B207" s="174"/>
      <c r="C207" s="174"/>
      <c r="D207" s="174"/>
      <c r="E207" s="25">
        <v>74485.22</v>
      </c>
      <c r="F207" s="25">
        <v>79927.63</v>
      </c>
      <c r="G207" s="26">
        <v>154412.85</v>
      </c>
      <c r="H207" s="25">
        <v>0</v>
      </c>
      <c r="I207" s="26">
        <v>0</v>
      </c>
      <c r="J207" s="25">
        <v>154412.85</v>
      </c>
      <c r="K207" s="26">
        <v>0</v>
      </c>
      <c r="L207" s="25">
        <v>154412.85</v>
      </c>
    </row>
    <row r="208" spans="1:12" s="97" customFormat="1" ht="11.25">
      <c r="A208" s="158" t="s">
        <v>545</v>
      </c>
      <c r="B208" s="174"/>
      <c r="C208" s="174"/>
      <c r="D208" s="174"/>
      <c r="E208" s="25">
        <v>0</v>
      </c>
      <c r="F208" s="25">
        <v>0</v>
      </c>
      <c r="G208" s="26">
        <v>0</v>
      </c>
      <c r="H208" s="25">
        <v>0</v>
      </c>
      <c r="I208" s="26">
        <v>0</v>
      </c>
      <c r="J208" s="25">
        <v>0</v>
      </c>
      <c r="K208" s="26">
        <v>0</v>
      </c>
      <c r="L208" s="25">
        <v>0</v>
      </c>
    </row>
    <row r="209" spans="1:12" s="97" customFormat="1" ht="11.25">
      <c r="A209" s="158" t="s">
        <v>546</v>
      </c>
      <c r="B209" s="174"/>
      <c r="C209" s="174"/>
      <c r="D209" s="174"/>
      <c r="E209" s="25">
        <v>-328842.91</v>
      </c>
      <c r="F209" s="25">
        <v>328842.91</v>
      </c>
      <c r="G209" s="26">
        <v>0</v>
      </c>
      <c r="H209" s="25">
        <v>0</v>
      </c>
      <c r="I209" s="26">
        <v>0</v>
      </c>
      <c r="J209" s="25">
        <v>0</v>
      </c>
      <c r="K209" s="26">
        <v>0</v>
      </c>
      <c r="L209" s="25">
        <v>0</v>
      </c>
    </row>
    <row r="210" spans="1:12" s="97" customFormat="1" ht="11.25">
      <c r="A210" s="155" t="s">
        <v>427</v>
      </c>
      <c r="B210" s="174"/>
      <c r="C210" s="174"/>
      <c r="D210" s="174"/>
      <c r="E210" s="156">
        <f aca="true" t="shared" si="8" ref="E210:L210">SUM(E206:E209)</f>
        <v>-254357.68999999997</v>
      </c>
      <c r="F210" s="156">
        <f t="shared" si="8"/>
        <v>408770.54</v>
      </c>
      <c r="G210" s="156">
        <f t="shared" si="8"/>
        <v>154412.85</v>
      </c>
      <c r="H210" s="156">
        <f t="shared" si="8"/>
        <v>0</v>
      </c>
      <c r="I210" s="156">
        <f t="shared" si="8"/>
        <v>0</v>
      </c>
      <c r="J210" s="156">
        <f t="shared" si="8"/>
        <v>154412.85</v>
      </c>
      <c r="K210" s="156">
        <f t="shared" si="8"/>
        <v>0</v>
      </c>
      <c r="L210" s="156">
        <f t="shared" si="8"/>
        <v>154412.85</v>
      </c>
    </row>
    <row r="211" spans="1:12" s="97" customFormat="1" ht="11.25">
      <c r="A211" s="158"/>
      <c r="B211" s="174"/>
      <c r="C211" s="174"/>
      <c r="D211" s="174"/>
      <c r="E211" s="25"/>
      <c r="F211" s="25"/>
      <c r="G211" s="26"/>
      <c r="H211" s="25"/>
      <c r="I211" s="26"/>
      <c r="J211" s="25"/>
      <c r="K211" s="26"/>
      <c r="L211" s="25"/>
    </row>
    <row r="212" spans="1:12" s="97" customFormat="1" ht="11.25">
      <c r="A212" s="155" t="s">
        <v>443</v>
      </c>
      <c r="B212" s="174"/>
      <c r="C212" s="174"/>
      <c r="D212" s="174"/>
      <c r="E212" s="25"/>
      <c r="F212" s="25"/>
      <c r="G212" s="26"/>
      <c r="H212" s="25"/>
      <c r="I212" s="26"/>
      <c r="J212" s="25"/>
      <c r="K212" s="26"/>
      <c r="L212" s="25"/>
    </row>
    <row r="213" spans="1:12" s="97" customFormat="1" ht="11.25">
      <c r="A213" s="158" t="s">
        <v>547</v>
      </c>
      <c r="B213" s="174"/>
      <c r="C213" s="174"/>
      <c r="D213" s="174"/>
      <c r="E213" s="25">
        <v>0</v>
      </c>
      <c r="F213" s="25">
        <v>0</v>
      </c>
      <c r="G213" s="26">
        <v>0</v>
      </c>
      <c r="H213" s="25">
        <v>0</v>
      </c>
      <c r="I213" s="26">
        <v>0</v>
      </c>
      <c r="J213" s="25">
        <v>0</v>
      </c>
      <c r="K213" s="26">
        <v>0</v>
      </c>
      <c r="L213" s="25">
        <v>0</v>
      </c>
    </row>
    <row r="214" spans="1:12" s="97" customFormat="1" ht="11.25">
      <c r="A214" s="158" t="s">
        <v>548</v>
      </c>
      <c r="B214" s="174"/>
      <c r="C214" s="174"/>
      <c r="D214" s="174"/>
      <c r="E214" s="25">
        <v>0</v>
      </c>
      <c r="F214" s="25">
        <v>0</v>
      </c>
      <c r="G214" s="26">
        <v>0</v>
      </c>
      <c r="H214" s="25">
        <v>0</v>
      </c>
      <c r="I214" s="26">
        <v>0</v>
      </c>
      <c r="J214" s="25">
        <v>0</v>
      </c>
      <c r="K214" s="26">
        <v>0</v>
      </c>
      <c r="L214" s="25">
        <v>0</v>
      </c>
    </row>
    <row r="215" spans="1:12" s="97" customFormat="1" ht="11.25">
      <c r="A215" s="158" t="s">
        <v>549</v>
      </c>
      <c r="B215" s="174"/>
      <c r="C215" s="174"/>
      <c r="D215" s="174"/>
      <c r="E215" s="25">
        <v>0</v>
      </c>
      <c r="F215" s="25">
        <v>0</v>
      </c>
      <c r="G215" s="26">
        <v>0</v>
      </c>
      <c r="H215" s="25">
        <v>0</v>
      </c>
      <c r="I215" s="26">
        <v>0</v>
      </c>
      <c r="J215" s="25">
        <v>0</v>
      </c>
      <c r="K215" s="26">
        <v>0</v>
      </c>
      <c r="L215" s="25">
        <v>0</v>
      </c>
    </row>
    <row r="216" spans="1:12" s="97" customFormat="1" ht="11.25">
      <c r="A216" s="158" t="s">
        <v>550</v>
      </c>
      <c r="B216" s="174"/>
      <c r="C216" s="174"/>
      <c r="D216" s="174"/>
      <c r="E216" s="25">
        <v>0</v>
      </c>
      <c r="F216" s="25">
        <v>0</v>
      </c>
      <c r="G216" s="26">
        <v>0</v>
      </c>
      <c r="H216" s="25">
        <v>0</v>
      </c>
      <c r="I216" s="26">
        <v>0</v>
      </c>
      <c r="J216" s="25">
        <v>0</v>
      </c>
      <c r="K216" s="26">
        <v>0</v>
      </c>
      <c r="L216" s="25">
        <v>0</v>
      </c>
    </row>
    <row r="217" spans="1:12" s="97" customFormat="1" ht="11.25">
      <c r="A217" s="158" t="s">
        <v>551</v>
      </c>
      <c r="B217" s="174"/>
      <c r="C217" s="174"/>
      <c r="D217" s="174"/>
      <c r="E217" s="25">
        <v>0</v>
      </c>
      <c r="F217" s="25">
        <v>0</v>
      </c>
      <c r="G217" s="26">
        <v>0</v>
      </c>
      <c r="H217" s="25">
        <v>0</v>
      </c>
      <c r="I217" s="26">
        <v>0</v>
      </c>
      <c r="J217" s="25">
        <v>0</v>
      </c>
      <c r="K217" s="26">
        <v>6156882.47</v>
      </c>
      <c r="L217" s="25">
        <v>-6156882.47</v>
      </c>
    </row>
    <row r="218" spans="1:12" s="97" customFormat="1" ht="11.25">
      <c r="A218" s="158" t="s">
        <v>552</v>
      </c>
      <c r="B218" s="174"/>
      <c r="C218" s="174"/>
      <c r="D218" s="174"/>
      <c r="E218" s="25">
        <v>0</v>
      </c>
      <c r="F218" s="25">
        <v>0</v>
      </c>
      <c r="G218" s="26">
        <v>0</v>
      </c>
      <c r="H218" s="25">
        <v>0</v>
      </c>
      <c r="I218" s="26">
        <v>0</v>
      </c>
      <c r="J218" s="25">
        <v>0</v>
      </c>
      <c r="K218" s="26">
        <v>0</v>
      </c>
      <c r="L218" s="25">
        <v>0</v>
      </c>
    </row>
    <row r="219" spans="1:12" s="97" customFormat="1" ht="11.25">
      <c r="A219" s="158" t="s">
        <v>379</v>
      </c>
      <c r="B219" s="174"/>
      <c r="C219" s="174"/>
      <c r="D219" s="174"/>
      <c r="E219" s="25">
        <v>-6007434.61</v>
      </c>
      <c r="F219" s="25">
        <v>45981136.13</v>
      </c>
      <c r="G219" s="26">
        <v>39973701.52</v>
      </c>
      <c r="H219" s="25">
        <v>-262124.91</v>
      </c>
      <c r="I219" s="26">
        <v>0</v>
      </c>
      <c r="J219" s="25">
        <v>40235826.43</v>
      </c>
      <c r="K219" s="26">
        <v>13943079.89</v>
      </c>
      <c r="L219" s="25">
        <v>26292746.54</v>
      </c>
    </row>
    <row r="220" spans="1:12" s="97" customFormat="1" ht="11.25">
      <c r="A220" s="158" t="s">
        <v>380</v>
      </c>
      <c r="B220" s="174"/>
      <c r="C220" s="174"/>
      <c r="D220" s="174"/>
      <c r="E220" s="25">
        <v>0</v>
      </c>
      <c r="F220" s="25">
        <v>0</v>
      </c>
      <c r="G220" s="26">
        <v>0</v>
      </c>
      <c r="H220" s="25">
        <v>0</v>
      </c>
      <c r="I220" s="26">
        <v>0</v>
      </c>
      <c r="J220" s="25">
        <v>0</v>
      </c>
      <c r="K220" s="26">
        <v>121720.32</v>
      </c>
      <c r="L220" s="25">
        <v>-121720.32</v>
      </c>
    </row>
    <row r="221" spans="1:12" s="97" customFormat="1" ht="11.25">
      <c r="A221" s="155" t="s">
        <v>444</v>
      </c>
      <c r="B221" s="174"/>
      <c r="C221" s="174"/>
      <c r="D221" s="174"/>
      <c r="E221" s="156">
        <f aca="true" t="shared" si="9" ref="E221:L221">SUM(E213:E220)</f>
        <v>-6007434.61</v>
      </c>
      <c r="F221" s="156">
        <f t="shared" si="9"/>
        <v>45981136.13</v>
      </c>
      <c r="G221" s="156">
        <f t="shared" si="9"/>
        <v>39973701.52</v>
      </c>
      <c r="H221" s="156">
        <f t="shared" si="9"/>
        <v>-262124.91</v>
      </c>
      <c r="I221" s="156">
        <f t="shared" si="9"/>
        <v>0</v>
      </c>
      <c r="J221" s="156">
        <f t="shared" si="9"/>
        <v>40235826.43</v>
      </c>
      <c r="K221" s="156">
        <f t="shared" si="9"/>
        <v>20221682.68</v>
      </c>
      <c r="L221" s="156">
        <f t="shared" si="9"/>
        <v>20014143.75</v>
      </c>
    </row>
    <row r="222" spans="1:12" s="97" customFormat="1" ht="11.25">
      <c r="A222" s="158"/>
      <c r="B222" s="174"/>
      <c r="C222" s="174"/>
      <c r="D222" s="174"/>
      <c r="E222" s="25"/>
      <c r="F222" s="25"/>
      <c r="G222" s="26"/>
      <c r="H222" s="25"/>
      <c r="I222" s="26"/>
      <c r="J222" s="25"/>
      <c r="K222" s="26"/>
      <c r="L222" s="25"/>
    </row>
    <row r="223" spans="1:12" s="97" customFormat="1" ht="11.25">
      <c r="A223" s="155" t="s">
        <v>445</v>
      </c>
      <c r="B223" s="174"/>
      <c r="C223" s="174"/>
      <c r="D223" s="174"/>
      <c r="E223" s="25"/>
      <c r="F223" s="25"/>
      <c r="G223" s="26"/>
      <c r="H223" s="25"/>
      <c r="I223" s="26"/>
      <c r="J223" s="25"/>
      <c r="K223" s="26"/>
      <c r="L223" s="25"/>
    </row>
    <row r="224" spans="1:12" s="97" customFormat="1" ht="11.25">
      <c r="A224" s="158" t="s">
        <v>446</v>
      </c>
      <c r="B224" s="174"/>
      <c r="C224" s="174"/>
      <c r="D224" s="174"/>
      <c r="E224" s="25">
        <v>-1592811.94</v>
      </c>
      <c r="F224" s="25">
        <v>2595974.95</v>
      </c>
      <c r="G224" s="26">
        <v>1003163.01</v>
      </c>
      <c r="H224" s="25">
        <v>0</v>
      </c>
      <c r="I224" s="26">
        <v>0</v>
      </c>
      <c r="J224" s="25">
        <v>1003163.01</v>
      </c>
      <c r="K224" s="26">
        <v>0</v>
      </c>
      <c r="L224" s="25">
        <v>1003163.01</v>
      </c>
    </row>
    <row r="225" spans="1:12" s="97" customFormat="1" ht="11.25">
      <c r="A225" s="158" t="s">
        <v>447</v>
      </c>
      <c r="B225" s="174"/>
      <c r="C225" s="174"/>
      <c r="D225" s="174"/>
      <c r="E225" s="25">
        <v>0</v>
      </c>
      <c r="F225" s="25">
        <v>0</v>
      </c>
      <c r="G225" s="26">
        <v>0</v>
      </c>
      <c r="H225" s="25">
        <v>0</v>
      </c>
      <c r="I225" s="26">
        <v>0</v>
      </c>
      <c r="J225" s="25">
        <v>0</v>
      </c>
      <c r="K225" s="26">
        <v>0</v>
      </c>
      <c r="L225" s="25">
        <v>0</v>
      </c>
    </row>
    <row r="226" spans="1:12" s="97" customFormat="1" ht="11.25">
      <c r="A226" s="158" t="s">
        <v>553</v>
      </c>
      <c r="B226" s="174"/>
      <c r="C226" s="174"/>
      <c r="D226" s="174"/>
      <c r="E226" s="25">
        <v>3067810.61</v>
      </c>
      <c r="F226" s="25">
        <v>22445315.01</v>
      </c>
      <c r="G226" s="26">
        <v>25513125.62</v>
      </c>
      <c r="H226" s="25">
        <v>0</v>
      </c>
      <c r="I226" s="26">
        <v>0</v>
      </c>
      <c r="J226" s="25">
        <v>25513125.62</v>
      </c>
      <c r="K226" s="26">
        <v>0</v>
      </c>
      <c r="L226" s="25">
        <v>25513125.62</v>
      </c>
    </row>
    <row r="227" spans="1:12" s="97" customFormat="1" ht="11.25">
      <c r="A227" s="155" t="s">
        <v>526</v>
      </c>
      <c r="B227" s="174"/>
      <c r="C227" s="174"/>
      <c r="D227" s="174"/>
      <c r="E227" s="156">
        <f aca="true" t="shared" si="10" ref="E227:L227">SUM(E224:E226)</f>
        <v>1474998.67</v>
      </c>
      <c r="F227" s="156">
        <f t="shared" si="10"/>
        <v>25041289.96</v>
      </c>
      <c r="G227" s="156">
        <f t="shared" si="10"/>
        <v>26516288.630000003</v>
      </c>
      <c r="H227" s="156">
        <f t="shared" si="10"/>
        <v>0</v>
      </c>
      <c r="I227" s="156">
        <f t="shared" si="10"/>
        <v>0</v>
      </c>
      <c r="J227" s="156">
        <f t="shared" si="10"/>
        <v>26516288.630000003</v>
      </c>
      <c r="K227" s="156">
        <f t="shared" si="10"/>
        <v>0</v>
      </c>
      <c r="L227" s="156">
        <f t="shared" si="10"/>
        <v>26516288.630000003</v>
      </c>
    </row>
    <row r="228" spans="1:12" s="97" customFormat="1" ht="11.25">
      <c r="A228" s="158"/>
      <c r="B228" s="174"/>
      <c r="C228" s="174"/>
      <c r="D228" s="174"/>
      <c r="E228" s="25"/>
      <c r="F228" s="25"/>
      <c r="G228" s="26"/>
      <c r="H228" s="25"/>
      <c r="I228" s="26"/>
      <c r="J228" s="25"/>
      <c r="K228" s="26"/>
      <c r="L228" s="25"/>
    </row>
    <row r="229" spans="1:12" s="97" customFormat="1" ht="11.25">
      <c r="A229" s="155" t="s">
        <v>535</v>
      </c>
      <c r="B229" s="174"/>
      <c r="C229" s="174"/>
      <c r="D229" s="174"/>
      <c r="E229" s="25"/>
      <c r="F229" s="25"/>
      <c r="G229" s="26"/>
      <c r="H229" s="25"/>
      <c r="I229" s="26"/>
      <c r="J229" s="25"/>
      <c r="K229" s="26"/>
      <c r="L229" s="25"/>
    </row>
    <row r="230" spans="1:12" s="97" customFormat="1" ht="11.25">
      <c r="A230" s="158" t="s">
        <v>536</v>
      </c>
      <c r="B230" s="174"/>
      <c r="C230" s="174"/>
      <c r="D230" s="174"/>
      <c r="E230" s="25">
        <v>0</v>
      </c>
      <c r="F230" s="25">
        <v>0</v>
      </c>
      <c r="G230" s="26">
        <v>0</v>
      </c>
      <c r="H230" s="25">
        <v>0</v>
      </c>
      <c r="I230" s="26">
        <v>0</v>
      </c>
      <c r="J230" s="25">
        <v>0</v>
      </c>
      <c r="K230" s="26">
        <v>0</v>
      </c>
      <c r="L230" s="25">
        <v>0</v>
      </c>
    </row>
    <row r="231" spans="1:12" s="97" customFormat="1" ht="11.25">
      <c r="A231" s="158" t="s">
        <v>537</v>
      </c>
      <c r="B231" s="174"/>
      <c r="C231" s="174"/>
      <c r="D231" s="174"/>
      <c r="E231" s="25">
        <v>76626.08</v>
      </c>
      <c r="F231" s="25">
        <v>0</v>
      </c>
      <c r="G231" s="26">
        <v>76626.08</v>
      </c>
      <c r="H231" s="25">
        <v>0</v>
      </c>
      <c r="I231" s="26">
        <v>0</v>
      </c>
      <c r="J231" s="25">
        <v>76626.08</v>
      </c>
      <c r="K231" s="26">
        <v>0</v>
      </c>
      <c r="L231" s="25">
        <v>76626.08</v>
      </c>
    </row>
    <row r="232" spans="1:12" s="97" customFormat="1" ht="11.25">
      <c r="A232" s="155" t="s">
        <v>540</v>
      </c>
      <c r="B232" s="174"/>
      <c r="C232" s="174"/>
      <c r="D232" s="174"/>
      <c r="E232" s="156">
        <f aca="true" t="shared" si="11" ref="E232:L232">SUM(E230:E231)</f>
        <v>76626.08</v>
      </c>
      <c r="F232" s="156">
        <f t="shared" si="11"/>
        <v>0</v>
      </c>
      <c r="G232" s="156">
        <f t="shared" si="11"/>
        <v>76626.08</v>
      </c>
      <c r="H232" s="156">
        <f t="shared" si="11"/>
        <v>0</v>
      </c>
      <c r="I232" s="156">
        <f t="shared" si="11"/>
        <v>0</v>
      </c>
      <c r="J232" s="156">
        <f t="shared" si="11"/>
        <v>76626.08</v>
      </c>
      <c r="K232" s="156">
        <f t="shared" si="11"/>
        <v>0</v>
      </c>
      <c r="L232" s="156">
        <f t="shared" si="11"/>
        <v>76626.08</v>
      </c>
    </row>
    <row r="233" spans="1:12" s="97" customFormat="1" ht="11.25">
      <c r="A233" s="158"/>
      <c r="B233" s="174"/>
      <c r="C233" s="174"/>
      <c r="D233" s="174"/>
      <c r="E233" s="25"/>
      <c r="F233" s="25"/>
      <c r="G233" s="26"/>
      <c r="H233" s="25"/>
      <c r="I233" s="26"/>
      <c r="J233" s="25"/>
      <c r="K233" s="26"/>
      <c r="L233" s="25"/>
    </row>
    <row r="234" spans="1:12" s="97" customFormat="1" ht="11.25">
      <c r="A234" s="193" t="s">
        <v>554</v>
      </c>
      <c r="B234" s="178"/>
      <c r="C234" s="178"/>
      <c r="D234" s="178"/>
      <c r="E234" s="160">
        <f aca="true" t="shared" si="12" ref="E234:L234">SUM(E210,E221,E227,E232)</f>
        <v>-4710167.550000001</v>
      </c>
      <c r="F234" s="160">
        <f t="shared" si="12"/>
        <v>71431196.63</v>
      </c>
      <c r="G234" s="160">
        <f t="shared" si="12"/>
        <v>66721029.080000006</v>
      </c>
      <c r="H234" s="160">
        <f t="shared" si="12"/>
        <v>-262124.91</v>
      </c>
      <c r="I234" s="160">
        <f t="shared" si="12"/>
        <v>0</v>
      </c>
      <c r="J234" s="160">
        <f t="shared" si="12"/>
        <v>66983153.99</v>
      </c>
      <c r="K234" s="160">
        <f t="shared" si="12"/>
        <v>20221682.68</v>
      </c>
      <c r="L234" s="160">
        <f t="shared" si="12"/>
        <v>46761471.31</v>
      </c>
    </row>
    <row r="235" spans="1:12" s="97" customFormat="1" ht="11.25">
      <c r="A235" s="93"/>
      <c r="E235" s="192"/>
      <c r="F235" s="192"/>
      <c r="G235" s="192"/>
      <c r="H235" s="192"/>
      <c r="I235" s="192"/>
      <c r="J235" s="192"/>
      <c r="K235" s="192"/>
      <c r="L235" s="192"/>
    </row>
    <row r="236" spans="1:12" s="97" customFormat="1" ht="11.25">
      <c r="A236" s="93"/>
      <c r="E236" s="192"/>
      <c r="F236" s="192"/>
      <c r="G236" s="192"/>
      <c r="H236" s="192"/>
      <c r="I236" s="192"/>
      <c r="J236" s="192"/>
      <c r="K236" s="192"/>
      <c r="L236" s="192"/>
    </row>
    <row r="237" spans="1:12" s="97" customFormat="1" ht="11.25">
      <c r="A237" s="167" t="s">
        <v>354</v>
      </c>
      <c r="B237" s="168"/>
      <c r="C237" s="168"/>
      <c r="D237" s="168"/>
      <c r="E237" s="169" t="s">
        <v>355</v>
      </c>
      <c r="F237" s="170"/>
      <c r="G237" s="170"/>
      <c r="H237" s="169" t="s">
        <v>208</v>
      </c>
      <c r="I237" s="170"/>
      <c r="J237" s="171" t="s">
        <v>356</v>
      </c>
      <c r="K237" s="171" t="s">
        <v>357</v>
      </c>
      <c r="L237" s="172" t="s">
        <v>358</v>
      </c>
    </row>
    <row r="238" spans="1:12" s="97" customFormat="1" ht="11.25">
      <c r="A238" s="173" t="s">
        <v>359</v>
      </c>
      <c r="B238" s="174"/>
      <c r="C238" s="175"/>
      <c r="D238" s="175"/>
      <c r="E238" s="169" t="s">
        <v>360</v>
      </c>
      <c r="F238" s="171" t="s">
        <v>361</v>
      </c>
      <c r="G238" s="169" t="s">
        <v>362</v>
      </c>
      <c r="H238" s="171" t="s">
        <v>363</v>
      </c>
      <c r="I238" s="171" t="s">
        <v>364</v>
      </c>
      <c r="J238" s="171"/>
      <c r="K238" s="171"/>
      <c r="L238" s="176"/>
    </row>
    <row r="239" spans="1:12" s="97" customFormat="1" ht="11.25">
      <c r="A239" s="173" t="s">
        <v>365</v>
      </c>
      <c r="B239" s="174"/>
      <c r="C239" s="174"/>
      <c r="D239" s="175"/>
      <c r="E239" s="169"/>
      <c r="F239" s="171"/>
      <c r="G239" s="169"/>
      <c r="H239" s="171"/>
      <c r="I239" s="171"/>
      <c r="J239" s="171"/>
      <c r="K239" s="171"/>
      <c r="L239" s="176"/>
    </row>
    <row r="240" spans="1:12" s="97" customFormat="1" ht="22.5" customHeight="1">
      <c r="A240" s="165" t="s">
        <v>366</v>
      </c>
      <c r="B240" s="177"/>
      <c r="C240" s="178"/>
      <c r="D240" s="177"/>
      <c r="E240" s="169"/>
      <c r="F240" s="171"/>
      <c r="G240" s="169"/>
      <c r="H240" s="171"/>
      <c r="I240" s="171"/>
      <c r="J240" s="171"/>
      <c r="K240" s="171"/>
      <c r="L240" s="179"/>
    </row>
    <row r="241" spans="1:12" s="97" customFormat="1" ht="11.25">
      <c r="A241" s="163" t="s">
        <v>367</v>
      </c>
      <c r="B241" s="180"/>
      <c r="C241" s="180"/>
      <c r="D241" s="180"/>
      <c r="E241" s="181"/>
      <c r="F241" s="181"/>
      <c r="G241" s="182"/>
      <c r="H241" s="181"/>
      <c r="I241" s="182"/>
      <c r="J241" s="183"/>
      <c r="K241" s="184"/>
      <c r="L241" s="183"/>
    </row>
    <row r="242" spans="1:12" s="97" customFormat="1" ht="11.25">
      <c r="A242" s="155" t="s">
        <v>555</v>
      </c>
      <c r="B242" s="174"/>
      <c r="C242" s="175"/>
      <c r="D242" s="175"/>
      <c r="E242" s="185"/>
      <c r="F242" s="185"/>
      <c r="G242" s="186"/>
      <c r="H242" s="185"/>
      <c r="I242" s="186"/>
      <c r="J242" s="187"/>
      <c r="K242" s="188"/>
      <c r="L242" s="187"/>
    </row>
    <row r="243" spans="1:12" s="97" customFormat="1" ht="11.25">
      <c r="A243" s="155" t="s">
        <v>369</v>
      </c>
      <c r="B243" s="174"/>
      <c r="C243" s="174"/>
      <c r="D243" s="174"/>
      <c r="E243" s="190"/>
      <c r="F243" s="190"/>
      <c r="G243" s="191"/>
      <c r="H243" s="190"/>
      <c r="I243" s="191"/>
      <c r="J243" s="190"/>
      <c r="K243" s="191"/>
      <c r="L243" s="190"/>
    </row>
    <row r="244" spans="1:12" s="97" customFormat="1" ht="11.25">
      <c r="A244" s="158" t="s">
        <v>379</v>
      </c>
      <c r="B244" s="174"/>
      <c r="C244" s="174"/>
      <c r="D244" s="174"/>
      <c r="E244" s="25">
        <v>0</v>
      </c>
      <c r="F244" s="25">
        <v>0</v>
      </c>
      <c r="G244" s="26">
        <v>0</v>
      </c>
      <c r="H244" s="25">
        <v>0</v>
      </c>
      <c r="I244" s="26">
        <v>0</v>
      </c>
      <c r="J244" s="25">
        <v>0</v>
      </c>
      <c r="K244" s="26">
        <v>261399.43</v>
      </c>
      <c r="L244" s="25">
        <v>-261399.43</v>
      </c>
    </row>
    <row r="245" spans="1:12" s="97" customFormat="1" ht="11.25">
      <c r="A245" s="155" t="s">
        <v>393</v>
      </c>
      <c r="B245" s="174"/>
      <c r="C245" s="174"/>
      <c r="D245" s="174"/>
      <c r="E245" s="156">
        <f aca="true" t="shared" si="13" ref="E245:L245">SUM(E244:E244)</f>
        <v>0</v>
      </c>
      <c r="F245" s="156">
        <f t="shared" si="13"/>
        <v>0</v>
      </c>
      <c r="G245" s="156">
        <f t="shared" si="13"/>
        <v>0</v>
      </c>
      <c r="H245" s="156">
        <f t="shared" si="13"/>
        <v>0</v>
      </c>
      <c r="I245" s="156">
        <f t="shared" si="13"/>
        <v>0</v>
      </c>
      <c r="J245" s="156">
        <f t="shared" si="13"/>
        <v>0</v>
      </c>
      <c r="K245" s="156">
        <f t="shared" si="13"/>
        <v>261399.43</v>
      </c>
      <c r="L245" s="156">
        <f t="shared" si="13"/>
        <v>-261399.43</v>
      </c>
    </row>
    <row r="246" spans="1:12" s="97" customFormat="1" ht="11.25">
      <c r="A246" s="158"/>
      <c r="B246" s="174"/>
      <c r="C246" s="174"/>
      <c r="D246" s="174"/>
      <c r="E246" s="25"/>
      <c r="F246" s="25"/>
      <c r="G246" s="26"/>
      <c r="H246" s="25"/>
      <c r="I246" s="26"/>
      <c r="J246" s="25"/>
      <c r="K246" s="26"/>
      <c r="L246" s="25"/>
    </row>
    <row r="247" spans="1:12" s="97" customFormat="1" ht="11.25">
      <c r="A247" s="155" t="s">
        <v>443</v>
      </c>
      <c r="B247" s="174"/>
      <c r="C247" s="174"/>
      <c r="D247" s="174"/>
      <c r="E247" s="25"/>
      <c r="F247" s="25"/>
      <c r="G247" s="26"/>
      <c r="H247" s="25"/>
      <c r="I247" s="26"/>
      <c r="J247" s="25"/>
      <c r="K247" s="26"/>
      <c r="L247" s="25"/>
    </row>
    <row r="248" spans="1:12" s="97" customFormat="1" ht="11.25">
      <c r="A248" s="158" t="s">
        <v>379</v>
      </c>
      <c r="B248" s="174"/>
      <c r="C248" s="174"/>
      <c r="D248" s="174"/>
      <c r="E248" s="25">
        <v>-117732182.47</v>
      </c>
      <c r="F248" s="25">
        <v>694780.69</v>
      </c>
      <c r="G248" s="26">
        <v>-117037401.78</v>
      </c>
      <c r="H248" s="25">
        <v>0</v>
      </c>
      <c r="I248" s="26">
        <v>0</v>
      </c>
      <c r="J248" s="25">
        <v>-117037401.78</v>
      </c>
      <c r="K248" s="26">
        <v>150820.59</v>
      </c>
      <c r="L248" s="25">
        <v>-117188222.37</v>
      </c>
    </row>
    <row r="249" spans="1:12" s="97" customFormat="1" ht="11.25">
      <c r="A249" s="158" t="s">
        <v>556</v>
      </c>
      <c r="B249" s="174"/>
      <c r="C249" s="174"/>
      <c r="D249" s="174"/>
      <c r="E249" s="25">
        <v>0</v>
      </c>
      <c r="F249" s="25">
        <v>0</v>
      </c>
      <c r="G249" s="26">
        <v>0</v>
      </c>
      <c r="H249" s="25">
        <v>0</v>
      </c>
      <c r="I249" s="26">
        <v>0</v>
      </c>
      <c r="J249" s="25">
        <v>0</v>
      </c>
      <c r="K249" s="26">
        <v>3135296.71</v>
      </c>
      <c r="L249" s="25">
        <v>-3135296.71</v>
      </c>
    </row>
    <row r="250" spans="1:12" s="97" customFormat="1" ht="11.25">
      <c r="A250" s="155" t="s">
        <v>444</v>
      </c>
      <c r="B250" s="174"/>
      <c r="C250" s="174"/>
      <c r="D250" s="174"/>
      <c r="E250" s="156">
        <f>SUM(E248:E249)</f>
        <v>-117732182.47</v>
      </c>
      <c r="F250" s="156">
        <f aca="true" t="shared" si="14" ref="F250:L250">SUM(F248:F249)</f>
        <v>694780.69</v>
      </c>
      <c r="G250" s="156">
        <f t="shared" si="14"/>
        <v>-117037401.78</v>
      </c>
      <c r="H250" s="156">
        <f t="shared" si="14"/>
        <v>0</v>
      </c>
      <c r="I250" s="156">
        <f t="shared" si="14"/>
        <v>0</v>
      </c>
      <c r="J250" s="156">
        <f t="shared" si="14"/>
        <v>-117037401.78</v>
      </c>
      <c r="K250" s="156">
        <f t="shared" si="14"/>
        <v>3286117.3</v>
      </c>
      <c r="L250" s="156">
        <f t="shared" si="14"/>
        <v>-120323519.08</v>
      </c>
    </row>
    <row r="251" spans="1:12" s="97" customFormat="1" ht="11.25">
      <c r="A251" s="194" t="s">
        <v>557</v>
      </c>
      <c r="B251" s="174"/>
      <c r="C251" s="174"/>
      <c r="D251" s="174"/>
      <c r="E251" s="25"/>
      <c r="F251" s="25"/>
      <c r="G251" s="26"/>
      <c r="H251" s="25"/>
      <c r="I251" s="26"/>
      <c r="J251" s="25"/>
      <c r="K251" s="26"/>
      <c r="L251" s="25"/>
    </row>
    <row r="252" spans="1:12" s="97" customFormat="1" ht="11.25">
      <c r="A252" s="159" t="s">
        <v>558</v>
      </c>
      <c r="B252" s="195" t="s">
        <v>559</v>
      </c>
      <c r="C252" s="178"/>
      <c r="D252" s="178"/>
      <c r="E252" s="160">
        <f aca="true" t="shared" si="15" ref="E252:L252">SUM(E245,E250)</f>
        <v>-117732182.47</v>
      </c>
      <c r="F252" s="160">
        <f t="shared" si="15"/>
        <v>694780.69</v>
      </c>
      <c r="G252" s="160">
        <f t="shared" si="15"/>
        <v>-117037401.78</v>
      </c>
      <c r="H252" s="160">
        <f t="shared" si="15"/>
        <v>0</v>
      </c>
      <c r="I252" s="160">
        <f t="shared" si="15"/>
        <v>0</v>
      </c>
      <c r="J252" s="160">
        <f t="shared" si="15"/>
        <v>-117037401.78</v>
      </c>
      <c r="K252" s="160">
        <f t="shared" si="15"/>
        <v>3547516.73</v>
      </c>
      <c r="L252" s="160">
        <f t="shared" si="15"/>
        <v>-120584918.51</v>
      </c>
    </row>
    <row r="253" ht="12.75">
      <c r="C253" s="196"/>
    </row>
    <row r="254" spans="4:12" ht="12.75">
      <c r="D254" s="197"/>
      <c r="E254" s="198"/>
      <c r="F254" s="198"/>
      <c r="G254" s="198"/>
      <c r="H254" s="198"/>
      <c r="I254" s="198"/>
      <c r="J254" s="198"/>
      <c r="K254" s="198"/>
      <c r="L254" s="198"/>
    </row>
    <row r="255" spans="1:12" s="97" customFormat="1" ht="11.25">
      <c r="A255" s="167" t="s">
        <v>354</v>
      </c>
      <c r="B255" s="168"/>
      <c r="C255" s="168"/>
      <c r="D255" s="168"/>
      <c r="E255" s="169" t="s">
        <v>355</v>
      </c>
      <c r="F255" s="170"/>
      <c r="G255" s="170"/>
      <c r="H255" s="169" t="s">
        <v>208</v>
      </c>
      <c r="I255" s="170"/>
      <c r="J255" s="171" t="s">
        <v>356</v>
      </c>
      <c r="K255" s="171" t="s">
        <v>357</v>
      </c>
      <c r="L255" s="172" t="s">
        <v>358</v>
      </c>
    </row>
    <row r="256" spans="1:12" s="97" customFormat="1" ht="11.25">
      <c r="A256" s="173" t="s">
        <v>359</v>
      </c>
      <c r="B256" s="174"/>
      <c r="C256" s="175"/>
      <c r="D256" s="175"/>
      <c r="E256" s="169" t="s">
        <v>360</v>
      </c>
      <c r="F256" s="171" t="s">
        <v>361</v>
      </c>
      <c r="G256" s="169" t="s">
        <v>362</v>
      </c>
      <c r="H256" s="171" t="s">
        <v>363</v>
      </c>
      <c r="I256" s="171" t="s">
        <v>364</v>
      </c>
      <c r="J256" s="171"/>
      <c r="K256" s="171"/>
      <c r="L256" s="176"/>
    </row>
    <row r="257" spans="1:12" s="97" customFormat="1" ht="11.25">
      <c r="A257" s="173" t="s">
        <v>365</v>
      </c>
      <c r="B257" s="174"/>
      <c r="C257" s="174"/>
      <c r="D257" s="175"/>
      <c r="E257" s="169"/>
      <c r="F257" s="171"/>
      <c r="G257" s="169"/>
      <c r="H257" s="171"/>
      <c r="I257" s="171"/>
      <c r="J257" s="171"/>
      <c r="K257" s="171"/>
      <c r="L257" s="176"/>
    </row>
    <row r="258" spans="1:12" s="97" customFormat="1" ht="22.5" customHeight="1">
      <c r="A258" s="165" t="s">
        <v>366</v>
      </c>
      <c r="B258" s="177"/>
      <c r="C258" s="178"/>
      <c r="D258" s="177"/>
      <c r="E258" s="169"/>
      <c r="F258" s="171"/>
      <c r="G258" s="169"/>
      <c r="H258" s="171"/>
      <c r="I258" s="171"/>
      <c r="J258" s="171"/>
      <c r="K258" s="171"/>
      <c r="L258" s="179"/>
    </row>
    <row r="259" spans="1:12" s="97" customFormat="1" ht="11.25">
      <c r="A259" s="163" t="s">
        <v>367</v>
      </c>
      <c r="B259" s="180"/>
      <c r="C259" s="180"/>
      <c r="D259" s="180"/>
      <c r="E259" s="181"/>
      <c r="F259" s="181"/>
      <c r="G259" s="182"/>
      <c r="H259" s="181"/>
      <c r="I259" s="182"/>
      <c r="J259" s="183"/>
      <c r="K259" s="184"/>
      <c r="L259" s="183"/>
    </row>
    <row r="260" spans="1:12" s="97" customFormat="1" ht="11.25">
      <c r="A260" s="155" t="s">
        <v>560</v>
      </c>
      <c r="B260" s="174"/>
      <c r="C260" s="175"/>
      <c r="D260" s="175"/>
      <c r="E260" s="185"/>
      <c r="F260" s="185"/>
      <c r="G260" s="186"/>
      <c r="H260" s="185"/>
      <c r="I260" s="186"/>
      <c r="J260" s="187"/>
      <c r="K260" s="188"/>
      <c r="L260" s="187"/>
    </row>
    <row r="261" spans="1:12" s="97" customFormat="1" ht="11.25">
      <c r="A261" s="155" t="s">
        <v>369</v>
      </c>
      <c r="B261" s="174"/>
      <c r="C261" s="174"/>
      <c r="D261" s="174"/>
      <c r="E261" s="190"/>
      <c r="F261" s="190"/>
      <c r="G261" s="191"/>
      <c r="H261" s="190"/>
      <c r="I261" s="191"/>
      <c r="J261" s="190"/>
      <c r="K261" s="191"/>
      <c r="L261" s="190"/>
    </row>
    <row r="262" spans="1:12" s="97" customFormat="1" ht="11.25">
      <c r="A262" s="158" t="s">
        <v>379</v>
      </c>
      <c r="B262" s="174"/>
      <c r="C262" s="174"/>
      <c r="D262" s="174"/>
      <c r="E262" s="25">
        <v>2227513.85</v>
      </c>
      <c r="F262" s="25">
        <v>8018147.5</v>
      </c>
      <c r="G262" s="26">
        <v>10245661.35</v>
      </c>
      <c r="H262" s="25">
        <v>0</v>
      </c>
      <c r="I262" s="26">
        <v>0</v>
      </c>
      <c r="J262" s="25">
        <v>10245661.35</v>
      </c>
      <c r="K262" s="26">
        <v>0</v>
      </c>
      <c r="L262" s="25">
        <v>10245661.35</v>
      </c>
    </row>
    <row r="263" spans="1:12" s="97" customFormat="1" ht="11.25">
      <c r="A263" s="155" t="s">
        <v>393</v>
      </c>
      <c r="B263" s="174"/>
      <c r="C263" s="174"/>
      <c r="D263" s="174"/>
      <c r="E263" s="156">
        <f aca="true" t="shared" si="16" ref="E263:L263">SUM(E262:E262)</f>
        <v>2227513.85</v>
      </c>
      <c r="F263" s="156">
        <f t="shared" si="16"/>
        <v>8018147.5</v>
      </c>
      <c r="G263" s="156">
        <f t="shared" si="16"/>
        <v>10245661.35</v>
      </c>
      <c r="H263" s="156">
        <f t="shared" si="16"/>
        <v>0</v>
      </c>
      <c r="I263" s="156">
        <f t="shared" si="16"/>
        <v>0</v>
      </c>
      <c r="J263" s="156">
        <f t="shared" si="16"/>
        <v>10245661.35</v>
      </c>
      <c r="K263" s="156">
        <f t="shared" si="16"/>
        <v>0</v>
      </c>
      <c r="L263" s="156">
        <f t="shared" si="16"/>
        <v>10245661.35</v>
      </c>
    </row>
    <row r="264" spans="1:12" s="97" customFormat="1" ht="11.25">
      <c r="A264" s="158"/>
      <c r="B264" s="174"/>
      <c r="C264" s="174"/>
      <c r="D264" s="174"/>
      <c r="E264" s="25"/>
      <c r="F264" s="25"/>
      <c r="G264" s="26"/>
      <c r="H264" s="25"/>
      <c r="I264" s="26"/>
      <c r="J264" s="25"/>
      <c r="K264" s="26"/>
      <c r="L264" s="25"/>
    </row>
    <row r="265" spans="1:12" s="97" customFormat="1" ht="11.25">
      <c r="A265" s="155" t="s">
        <v>443</v>
      </c>
      <c r="B265" s="174"/>
      <c r="C265" s="174"/>
      <c r="D265" s="174"/>
      <c r="E265" s="25"/>
      <c r="F265" s="25"/>
      <c r="G265" s="26"/>
      <c r="H265" s="25"/>
      <c r="I265" s="26"/>
      <c r="J265" s="25"/>
      <c r="K265" s="26"/>
      <c r="L265" s="25"/>
    </row>
    <row r="266" spans="1:12" s="97" customFormat="1" ht="11.25">
      <c r="A266" s="158" t="s">
        <v>379</v>
      </c>
      <c r="B266" s="174"/>
      <c r="C266" s="174"/>
      <c r="D266" s="174"/>
      <c r="E266" s="25">
        <v>6933131.73</v>
      </c>
      <c r="F266" s="25">
        <v>452825.15</v>
      </c>
      <c r="G266" s="26">
        <v>7385956.88</v>
      </c>
      <c r="H266" s="25">
        <v>-19531.14</v>
      </c>
      <c r="I266" s="26">
        <v>0</v>
      </c>
      <c r="J266" s="25">
        <v>7405488.02</v>
      </c>
      <c r="K266" s="26">
        <v>13071.26</v>
      </c>
      <c r="L266" s="25">
        <v>7392416.76</v>
      </c>
    </row>
    <row r="267" spans="1:12" s="97" customFormat="1" ht="11.25">
      <c r="A267" s="155" t="s">
        <v>444</v>
      </c>
      <c r="B267" s="174"/>
      <c r="C267" s="174"/>
      <c r="D267" s="174"/>
      <c r="E267" s="156">
        <f aca="true" t="shared" si="17" ref="E267:L267">SUM(E266:E266)</f>
        <v>6933131.73</v>
      </c>
      <c r="F267" s="156">
        <f t="shared" si="17"/>
        <v>452825.15</v>
      </c>
      <c r="G267" s="156">
        <f t="shared" si="17"/>
        <v>7385956.88</v>
      </c>
      <c r="H267" s="156">
        <f t="shared" si="17"/>
        <v>-19531.14</v>
      </c>
      <c r="I267" s="156">
        <f t="shared" si="17"/>
        <v>0</v>
      </c>
      <c r="J267" s="156">
        <f t="shared" si="17"/>
        <v>7405488.02</v>
      </c>
      <c r="K267" s="156">
        <f t="shared" si="17"/>
        <v>13071.26</v>
      </c>
      <c r="L267" s="156">
        <f t="shared" si="17"/>
        <v>7392416.76</v>
      </c>
    </row>
    <row r="268" spans="1:12" s="97" customFormat="1" ht="11.25">
      <c r="A268" s="155"/>
      <c r="B268" s="174"/>
      <c r="C268" s="174"/>
      <c r="D268" s="174"/>
      <c r="E268" s="156"/>
      <c r="F268" s="156"/>
      <c r="G268" s="199"/>
      <c r="H268" s="156"/>
      <c r="I268" s="199"/>
      <c r="J268" s="156"/>
      <c r="K268" s="199"/>
      <c r="L268" s="156"/>
    </row>
    <row r="269" spans="1:12" s="97" customFormat="1" ht="11.25">
      <c r="A269" s="155" t="s">
        <v>445</v>
      </c>
      <c r="B269" s="174"/>
      <c r="C269" s="174"/>
      <c r="D269" s="174"/>
      <c r="E269" s="25"/>
      <c r="F269" s="25"/>
      <c r="G269" s="26"/>
      <c r="H269" s="25"/>
      <c r="I269" s="26"/>
      <c r="J269" s="25"/>
      <c r="K269" s="26"/>
      <c r="L269" s="25"/>
    </row>
    <row r="270" spans="1:12" s="97" customFormat="1" ht="11.25">
      <c r="A270" s="158" t="s">
        <v>475</v>
      </c>
      <c r="B270" s="174"/>
      <c r="C270" s="174"/>
      <c r="D270" s="174"/>
      <c r="E270" s="25">
        <v>130730.91</v>
      </c>
      <c r="F270" s="25">
        <v>345290.2</v>
      </c>
      <c r="G270" s="26">
        <v>476021.11</v>
      </c>
      <c r="H270" s="25">
        <v>0</v>
      </c>
      <c r="I270" s="26">
        <v>0</v>
      </c>
      <c r="J270" s="25">
        <v>476021.11</v>
      </c>
      <c r="K270" s="26">
        <v>0</v>
      </c>
      <c r="L270" s="25">
        <v>476021.11</v>
      </c>
    </row>
    <row r="271" spans="1:12" s="97" customFormat="1" ht="11.25">
      <c r="A271" s="155" t="s">
        <v>526</v>
      </c>
      <c r="B271" s="174"/>
      <c r="C271" s="174"/>
      <c r="D271" s="174"/>
      <c r="E271" s="156">
        <f aca="true" t="shared" si="18" ref="E271:L271">SUM(E270:E270)</f>
        <v>130730.91</v>
      </c>
      <c r="F271" s="156">
        <f t="shared" si="18"/>
        <v>345290.2</v>
      </c>
      <c r="G271" s="156">
        <f t="shared" si="18"/>
        <v>476021.11</v>
      </c>
      <c r="H271" s="156">
        <f t="shared" si="18"/>
        <v>0</v>
      </c>
      <c r="I271" s="156">
        <f t="shared" si="18"/>
        <v>0</v>
      </c>
      <c r="J271" s="156">
        <f t="shared" si="18"/>
        <v>476021.11</v>
      </c>
      <c r="K271" s="156">
        <f t="shared" si="18"/>
        <v>0</v>
      </c>
      <c r="L271" s="156">
        <f t="shared" si="18"/>
        <v>476021.11</v>
      </c>
    </row>
    <row r="272" spans="1:12" s="97" customFormat="1" ht="11.25">
      <c r="A272" s="155"/>
      <c r="B272" s="174"/>
      <c r="C272" s="174"/>
      <c r="D272" s="174"/>
      <c r="E272" s="156"/>
      <c r="F272" s="156"/>
      <c r="G272" s="199"/>
      <c r="H272" s="156"/>
      <c r="I272" s="199"/>
      <c r="J272" s="156"/>
      <c r="K272" s="199"/>
      <c r="L272" s="156"/>
    </row>
    <row r="273" spans="1:12" s="97" customFormat="1" ht="11.25">
      <c r="A273" s="159" t="s">
        <v>561</v>
      </c>
      <c r="B273" s="178"/>
      <c r="C273" s="178"/>
      <c r="D273" s="178"/>
      <c r="E273" s="160">
        <f aca="true" t="shared" si="19" ref="E273:L273">SUM(E263,E267,E271)</f>
        <v>9291376.49</v>
      </c>
      <c r="F273" s="160">
        <f t="shared" si="19"/>
        <v>8816262.85</v>
      </c>
      <c r="G273" s="160">
        <f t="shared" si="19"/>
        <v>18107639.34</v>
      </c>
      <c r="H273" s="160">
        <f t="shared" si="19"/>
        <v>-19531.14</v>
      </c>
      <c r="I273" s="160">
        <f t="shared" si="19"/>
        <v>0</v>
      </c>
      <c r="J273" s="160">
        <f t="shared" si="19"/>
        <v>18127170.479999997</v>
      </c>
      <c r="K273" s="160">
        <f t="shared" si="19"/>
        <v>13071.26</v>
      </c>
      <c r="L273" s="160">
        <f t="shared" si="19"/>
        <v>18114099.22</v>
      </c>
    </row>
    <row r="275" spans="1:12" s="97" customFormat="1" ht="11.25">
      <c r="A275" s="167" t="s">
        <v>354</v>
      </c>
      <c r="B275" s="168"/>
      <c r="C275" s="168"/>
      <c r="D275" s="168"/>
      <c r="E275" s="169" t="s">
        <v>355</v>
      </c>
      <c r="F275" s="170"/>
      <c r="G275" s="170"/>
      <c r="H275" s="169" t="s">
        <v>208</v>
      </c>
      <c r="I275" s="170"/>
      <c r="J275" s="171" t="s">
        <v>356</v>
      </c>
      <c r="K275" s="171" t="s">
        <v>357</v>
      </c>
      <c r="L275" s="172" t="s">
        <v>358</v>
      </c>
    </row>
    <row r="276" spans="1:12" s="97" customFormat="1" ht="11.25">
      <c r="A276" s="173" t="s">
        <v>359</v>
      </c>
      <c r="B276" s="174"/>
      <c r="C276" s="175"/>
      <c r="D276" s="175"/>
      <c r="E276" s="169" t="s">
        <v>360</v>
      </c>
      <c r="F276" s="171" t="s">
        <v>361</v>
      </c>
      <c r="G276" s="169" t="s">
        <v>362</v>
      </c>
      <c r="H276" s="171" t="s">
        <v>363</v>
      </c>
      <c r="I276" s="171" t="s">
        <v>364</v>
      </c>
      <c r="J276" s="171"/>
      <c r="K276" s="171"/>
      <c r="L276" s="176"/>
    </row>
    <row r="277" spans="1:12" s="97" customFormat="1" ht="11.25">
      <c r="A277" s="173" t="s">
        <v>365</v>
      </c>
      <c r="B277" s="174"/>
      <c r="C277" s="174"/>
      <c r="D277" s="175"/>
      <c r="E277" s="169"/>
      <c r="F277" s="171"/>
      <c r="G277" s="169"/>
      <c r="H277" s="171"/>
      <c r="I277" s="171"/>
      <c r="J277" s="171"/>
      <c r="K277" s="171"/>
      <c r="L277" s="176"/>
    </row>
    <row r="278" spans="1:12" s="97" customFormat="1" ht="22.5" customHeight="1">
      <c r="A278" s="165" t="s">
        <v>366</v>
      </c>
      <c r="B278" s="177"/>
      <c r="C278" s="178"/>
      <c r="D278" s="177"/>
      <c r="E278" s="169"/>
      <c r="F278" s="171"/>
      <c r="G278" s="169"/>
      <c r="H278" s="171"/>
      <c r="I278" s="171"/>
      <c r="J278" s="171"/>
      <c r="K278" s="171"/>
      <c r="L278" s="179"/>
    </row>
    <row r="279" spans="1:12" s="97" customFormat="1" ht="11.25">
      <c r="A279" s="163" t="s">
        <v>367</v>
      </c>
      <c r="B279" s="180"/>
      <c r="C279" s="180"/>
      <c r="D279" s="180"/>
      <c r="E279" s="181"/>
      <c r="F279" s="181"/>
      <c r="G279" s="182"/>
      <c r="H279" s="181"/>
      <c r="I279" s="182"/>
      <c r="J279" s="183"/>
      <c r="K279" s="184"/>
      <c r="L279" s="183"/>
    </row>
    <row r="280" spans="1:12" s="97" customFormat="1" ht="11.25">
      <c r="A280" s="155" t="s">
        <v>562</v>
      </c>
      <c r="B280" s="174"/>
      <c r="C280" s="175"/>
      <c r="D280" s="175"/>
      <c r="E280" s="185"/>
      <c r="F280" s="185"/>
      <c r="G280" s="186"/>
      <c r="H280" s="185"/>
      <c r="I280" s="186"/>
      <c r="J280" s="187"/>
      <c r="K280" s="188"/>
      <c r="L280" s="187"/>
    </row>
    <row r="281" spans="1:12" s="97" customFormat="1" ht="11.25">
      <c r="A281" s="155" t="s">
        <v>369</v>
      </c>
      <c r="B281" s="174"/>
      <c r="C281" s="174"/>
      <c r="D281" s="174"/>
      <c r="E281" s="190"/>
      <c r="F281" s="190"/>
      <c r="G281" s="191"/>
      <c r="H281" s="190"/>
      <c r="I281" s="191"/>
      <c r="J281" s="190"/>
      <c r="K281" s="191"/>
      <c r="L281" s="190"/>
    </row>
    <row r="282" spans="1:12" s="97" customFormat="1" ht="11.25">
      <c r="A282" s="158" t="s">
        <v>379</v>
      </c>
      <c r="B282" s="174"/>
      <c r="C282" s="174"/>
      <c r="D282" s="174"/>
      <c r="E282" s="25">
        <v>5632.65</v>
      </c>
      <c r="F282" s="25">
        <v>117110.36</v>
      </c>
      <c r="G282" s="26">
        <v>122743.01</v>
      </c>
      <c r="H282" s="25">
        <v>0</v>
      </c>
      <c r="I282" s="26">
        <v>0</v>
      </c>
      <c r="J282" s="25">
        <v>122743.01</v>
      </c>
      <c r="K282" s="26">
        <v>45493.83</v>
      </c>
      <c r="L282" s="25">
        <v>77249.18</v>
      </c>
    </row>
    <row r="283" spans="1:12" s="97" customFormat="1" ht="11.25">
      <c r="A283" s="155" t="s">
        <v>393</v>
      </c>
      <c r="B283" s="174"/>
      <c r="C283" s="174"/>
      <c r="D283" s="174"/>
      <c r="E283" s="156">
        <f aca="true" t="shared" si="20" ref="E283:L283">SUM(E282:E282)</f>
        <v>5632.65</v>
      </c>
      <c r="F283" s="156">
        <f t="shared" si="20"/>
        <v>117110.36</v>
      </c>
      <c r="G283" s="156">
        <f t="shared" si="20"/>
        <v>122743.01</v>
      </c>
      <c r="H283" s="156">
        <f t="shared" si="20"/>
        <v>0</v>
      </c>
      <c r="I283" s="156">
        <f t="shared" si="20"/>
        <v>0</v>
      </c>
      <c r="J283" s="156">
        <f t="shared" si="20"/>
        <v>122743.01</v>
      </c>
      <c r="K283" s="156">
        <f t="shared" si="20"/>
        <v>45493.83</v>
      </c>
      <c r="L283" s="156">
        <f t="shared" si="20"/>
        <v>77249.18</v>
      </c>
    </row>
    <row r="284" spans="1:12" s="97" customFormat="1" ht="11.25">
      <c r="A284" s="158"/>
      <c r="B284" s="174"/>
      <c r="C284" s="174"/>
      <c r="D284" s="174"/>
      <c r="E284" s="25"/>
      <c r="F284" s="25"/>
      <c r="G284" s="26"/>
      <c r="H284" s="25"/>
      <c r="I284" s="26"/>
      <c r="J284" s="25"/>
      <c r="K284" s="26"/>
      <c r="L284" s="25"/>
    </row>
    <row r="285" spans="1:12" s="97" customFormat="1" ht="11.25">
      <c r="A285" s="155" t="s">
        <v>443</v>
      </c>
      <c r="B285" s="174"/>
      <c r="C285" s="174"/>
      <c r="D285" s="174"/>
      <c r="E285" s="25"/>
      <c r="F285" s="25"/>
      <c r="G285" s="26"/>
      <c r="H285" s="25"/>
      <c r="I285" s="26"/>
      <c r="J285" s="25"/>
      <c r="K285" s="26"/>
      <c r="L285" s="25"/>
    </row>
    <row r="286" spans="1:12" s="97" customFormat="1" ht="11.25">
      <c r="A286" s="158" t="s">
        <v>379</v>
      </c>
      <c r="B286" s="174"/>
      <c r="C286" s="174"/>
      <c r="D286" s="174"/>
      <c r="E286" s="25">
        <v>0</v>
      </c>
      <c r="F286" s="25">
        <v>0</v>
      </c>
      <c r="G286" s="26">
        <v>0</v>
      </c>
      <c r="H286" s="25">
        <v>0</v>
      </c>
      <c r="I286" s="26">
        <v>0</v>
      </c>
      <c r="J286" s="25">
        <v>0</v>
      </c>
      <c r="K286" s="26">
        <v>3660.01</v>
      </c>
      <c r="L286" s="25">
        <v>-3660.01</v>
      </c>
    </row>
    <row r="287" spans="1:12" s="97" customFormat="1" ht="11.25">
      <c r="A287" s="155" t="s">
        <v>444</v>
      </c>
      <c r="B287" s="174"/>
      <c r="C287" s="174"/>
      <c r="D287" s="174"/>
      <c r="E287" s="156">
        <f aca="true" t="shared" si="21" ref="E287:L287">SUM(E286:E286)</f>
        <v>0</v>
      </c>
      <c r="F287" s="156">
        <f t="shared" si="21"/>
        <v>0</v>
      </c>
      <c r="G287" s="156">
        <f t="shared" si="21"/>
        <v>0</v>
      </c>
      <c r="H287" s="156">
        <f t="shared" si="21"/>
        <v>0</v>
      </c>
      <c r="I287" s="156">
        <f t="shared" si="21"/>
        <v>0</v>
      </c>
      <c r="J287" s="156">
        <f t="shared" si="21"/>
        <v>0</v>
      </c>
      <c r="K287" s="156">
        <f t="shared" si="21"/>
        <v>3660.01</v>
      </c>
      <c r="L287" s="156">
        <f t="shared" si="21"/>
        <v>-3660.01</v>
      </c>
    </row>
    <row r="288" spans="1:12" s="97" customFormat="1" ht="11.25">
      <c r="A288" s="155"/>
      <c r="B288" s="174"/>
      <c r="C288" s="174"/>
      <c r="D288" s="174"/>
      <c r="E288" s="156"/>
      <c r="F288" s="156"/>
      <c r="G288" s="199"/>
      <c r="H288" s="156"/>
      <c r="I288" s="199"/>
      <c r="J288" s="156"/>
      <c r="K288" s="199"/>
      <c r="L288" s="156"/>
    </row>
    <row r="289" spans="1:12" s="97" customFormat="1" ht="11.25">
      <c r="A289" s="159" t="s">
        <v>563</v>
      </c>
      <c r="B289" s="178"/>
      <c r="C289" s="178"/>
      <c r="D289" s="178"/>
      <c r="E289" s="160">
        <f aca="true" t="shared" si="22" ref="E289:L289">SUM(E283,E287)</f>
        <v>5632.65</v>
      </c>
      <c r="F289" s="160">
        <f t="shared" si="22"/>
        <v>117110.36</v>
      </c>
      <c r="G289" s="160">
        <f t="shared" si="22"/>
        <v>122743.01</v>
      </c>
      <c r="H289" s="160">
        <f t="shared" si="22"/>
        <v>0</v>
      </c>
      <c r="I289" s="160">
        <f t="shared" si="22"/>
        <v>0</v>
      </c>
      <c r="J289" s="160">
        <f t="shared" si="22"/>
        <v>122743.01</v>
      </c>
      <c r="K289" s="160">
        <f t="shared" si="22"/>
        <v>49153.840000000004</v>
      </c>
      <c r="L289" s="160">
        <f t="shared" si="22"/>
        <v>73589.17</v>
      </c>
    </row>
    <row r="290" spans="1:12" ht="12.75">
      <c r="A290" s="117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2"/>
    </row>
    <row r="291" spans="1:12" s="97" customFormat="1" ht="11.25">
      <c r="A291" s="200" t="s">
        <v>564</v>
      </c>
      <c r="B291" s="201"/>
      <c r="C291" s="201"/>
      <c r="D291" s="201"/>
      <c r="E291" s="9">
        <f aca="true" t="shared" si="23" ref="E291:L291">SUM(A1,E197,E234,E252,E273,E289)</f>
        <v>-101208567.01</v>
      </c>
      <c r="F291" s="9">
        <f t="shared" si="23"/>
        <v>373369252.8600001</v>
      </c>
      <c r="G291" s="9">
        <f t="shared" si="23"/>
        <v>272160685.85</v>
      </c>
      <c r="H291" s="9">
        <f t="shared" si="23"/>
        <v>-9942241.520000001</v>
      </c>
      <c r="I291" s="9">
        <f t="shared" si="23"/>
        <v>0</v>
      </c>
      <c r="J291" s="9">
        <f t="shared" si="23"/>
        <v>282102927.36999995</v>
      </c>
      <c r="K291" s="9">
        <f t="shared" si="23"/>
        <v>76338737.89000002</v>
      </c>
      <c r="L291" s="9">
        <f t="shared" si="23"/>
        <v>205764189.47999996</v>
      </c>
    </row>
    <row r="294" spans="1:12" s="97" customFormat="1" ht="11.25">
      <c r="A294" s="167" t="s">
        <v>354</v>
      </c>
      <c r="B294" s="168"/>
      <c r="C294" s="168"/>
      <c r="D294" s="168"/>
      <c r="E294" s="169" t="s">
        <v>355</v>
      </c>
      <c r="F294" s="170"/>
      <c r="G294" s="170"/>
      <c r="H294" s="169" t="s">
        <v>208</v>
      </c>
      <c r="I294" s="170"/>
      <c r="J294" s="171" t="s">
        <v>356</v>
      </c>
      <c r="K294" s="171" t="s">
        <v>357</v>
      </c>
      <c r="L294" s="172" t="s">
        <v>358</v>
      </c>
    </row>
    <row r="295" spans="1:12" s="97" customFormat="1" ht="11.25">
      <c r="A295" s="173" t="s">
        <v>359</v>
      </c>
      <c r="B295" s="174"/>
      <c r="C295" s="175"/>
      <c r="D295" s="175"/>
      <c r="E295" s="169" t="s">
        <v>360</v>
      </c>
      <c r="F295" s="171" t="s">
        <v>361</v>
      </c>
      <c r="G295" s="169" t="s">
        <v>362</v>
      </c>
      <c r="H295" s="171" t="s">
        <v>363</v>
      </c>
      <c r="I295" s="171" t="s">
        <v>364</v>
      </c>
      <c r="J295" s="171"/>
      <c r="K295" s="171"/>
      <c r="L295" s="176"/>
    </row>
    <row r="296" spans="1:12" s="97" customFormat="1" ht="11.25">
      <c r="A296" s="173" t="s">
        <v>365</v>
      </c>
      <c r="B296" s="174"/>
      <c r="C296" s="174"/>
      <c r="D296" s="175"/>
      <c r="E296" s="169"/>
      <c r="F296" s="171"/>
      <c r="G296" s="169"/>
      <c r="H296" s="171"/>
      <c r="I296" s="171"/>
      <c r="J296" s="171"/>
      <c r="K296" s="171"/>
      <c r="L296" s="176"/>
    </row>
    <row r="297" spans="1:12" s="97" customFormat="1" ht="22.5" customHeight="1">
      <c r="A297" s="165" t="s">
        <v>366</v>
      </c>
      <c r="B297" s="177"/>
      <c r="C297" s="178"/>
      <c r="D297" s="177"/>
      <c r="E297" s="169"/>
      <c r="F297" s="171"/>
      <c r="G297" s="169"/>
      <c r="H297" s="171"/>
      <c r="I297" s="171"/>
      <c r="J297" s="171"/>
      <c r="K297" s="171"/>
      <c r="L297" s="179"/>
    </row>
    <row r="298" spans="1:12" s="97" customFormat="1" ht="11.25">
      <c r="A298" s="163" t="s">
        <v>565</v>
      </c>
      <c r="B298" s="180"/>
      <c r="C298" s="180"/>
      <c r="D298" s="180"/>
      <c r="E298" s="181"/>
      <c r="F298" s="181"/>
      <c r="G298" s="182"/>
      <c r="H298" s="181"/>
      <c r="I298" s="182"/>
      <c r="J298" s="183"/>
      <c r="K298" s="184"/>
      <c r="L298" s="183"/>
    </row>
    <row r="299" spans="1:12" s="97" customFormat="1" ht="11.25">
      <c r="A299" s="155" t="s">
        <v>566</v>
      </c>
      <c r="B299" s="174"/>
      <c r="C299" s="175"/>
      <c r="D299" s="175"/>
      <c r="E299" s="185"/>
      <c r="F299" s="185"/>
      <c r="G299" s="186"/>
      <c r="H299" s="185"/>
      <c r="I299" s="186"/>
      <c r="J299" s="187"/>
      <c r="K299" s="188"/>
      <c r="L299" s="187"/>
    </row>
    <row r="300" spans="1:12" s="97" customFormat="1" ht="11.25">
      <c r="A300" s="155" t="s">
        <v>369</v>
      </c>
      <c r="B300" s="174"/>
      <c r="C300" s="174"/>
      <c r="D300" s="174"/>
      <c r="E300" s="190"/>
      <c r="F300" s="190"/>
      <c r="G300" s="191"/>
      <c r="H300" s="190"/>
      <c r="I300" s="191"/>
      <c r="J300" s="190"/>
      <c r="K300" s="191"/>
      <c r="L300" s="190"/>
    </row>
    <row r="301" spans="1:12" s="97" customFormat="1" ht="11.25">
      <c r="A301" s="158" t="s">
        <v>379</v>
      </c>
      <c r="B301" s="174"/>
      <c r="C301" s="174"/>
      <c r="D301" s="174"/>
      <c r="E301" s="25">
        <v>546351.56</v>
      </c>
      <c r="F301" s="25">
        <v>0</v>
      </c>
      <c r="G301" s="26">
        <v>546351.56</v>
      </c>
      <c r="H301" s="25">
        <v>0</v>
      </c>
      <c r="I301" s="26">
        <v>0</v>
      </c>
      <c r="J301" s="25">
        <v>546351.56</v>
      </c>
      <c r="K301" s="26">
        <v>546351.56</v>
      </c>
      <c r="L301" s="25">
        <v>0</v>
      </c>
    </row>
    <row r="302" spans="1:12" s="97" customFormat="1" ht="11.25">
      <c r="A302" s="155" t="s">
        <v>393</v>
      </c>
      <c r="B302" s="174"/>
      <c r="C302" s="174"/>
      <c r="D302" s="174"/>
      <c r="E302" s="156">
        <f aca="true" t="shared" si="24" ref="E302:L302">SUM(E301:E301)</f>
        <v>546351.56</v>
      </c>
      <c r="F302" s="156">
        <f t="shared" si="24"/>
        <v>0</v>
      </c>
      <c r="G302" s="156">
        <f t="shared" si="24"/>
        <v>546351.56</v>
      </c>
      <c r="H302" s="156">
        <f t="shared" si="24"/>
        <v>0</v>
      </c>
      <c r="I302" s="156">
        <f t="shared" si="24"/>
        <v>0</v>
      </c>
      <c r="J302" s="156">
        <f t="shared" si="24"/>
        <v>546351.56</v>
      </c>
      <c r="K302" s="156">
        <f t="shared" si="24"/>
        <v>546351.56</v>
      </c>
      <c r="L302" s="156">
        <f t="shared" si="24"/>
        <v>0</v>
      </c>
    </row>
    <row r="303" spans="1:12" s="97" customFormat="1" ht="11.25">
      <c r="A303" s="158"/>
      <c r="B303" s="174"/>
      <c r="C303" s="174"/>
      <c r="D303" s="174"/>
      <c r="E303" s="25"/>
      <c r="F303" s="25"/>
      <c r="G303" s="26"/>
      <c r="H303" s="25"/>
      <c r="I303" s="26"/>
      <c r="J303" s="25"/>
      <c r="K303" s="26"/>
      <c r="L303" s="25"/>
    </row>
    <row r="304" spans="1:12" s="97" customFormat="1" ht="11.25">
      <c r="A304" s="159" t="s">
        <v>567</v>
      </c>
      <c r="B304" s="178"/>
      <c r="C304" s="178"/>
      <c r="D304" s="178"/>
      <c r="E304" s="160">
        <f aca="true" t="shared" si="25" ref="E304:L304">SUM(E302)</f>
        <v>546351.56</v>
      </c>
      <c r="F304" s="160">
        <f t="shared" si="25"/>
        <v>0</v>
      </c>
      <c r="G304" s="160">
        <f t="shared" si="25"/>
        <v>546351.56</v>
      </c>
      <c r="H304" s="160">
        <f t="shared" si="25"/>
        <v>0</v>
      </c>
      <c r="I304" s="160">
        <f t="shared" si="25"/>
        <v>0</v>
      </c>
      <c r="J304" s="160">
        <f t="shared" si="25"/>
        <v>546351.56</v>
      </c>
      <c r="K304" s="160">
        <f t="shared" si="25"/>
        <v>546351.56</v>
      </c>
      <c r="L304" s="160">
        <f t="shared" si="25"/>
        <v>0</v>
      </c>
    </row>
    <row r="305" spans="1:12" ht="12.75">
      <c r="A305" s="117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2"/>
    </row>
    <row r="306" spans="1:12" s="97" customFormat="1" ht="11.25">
      <c r="A306" s="200" t="s">
        <v>568</v>
      </c>
      <c r="B306" s="201"/>
      <c r="C306" s="201"/>
      <c r="D306" s="201"/>
      <c r="E306" s="9">
        <f aca="true" t="shared" si="26" ref="E306:L306">SUM(E304)</f>
        <v>546351.56</v>
      </c>
      <c r="F306" s="9">
        <f t="shared" si="26"/>
        <v>0</v>
      </c>
      <c r="G306" s="9">
        <f t="shared" si="26"/>
        <v>546351.56</v>
      </c>
      <c r="H306" s="9">
        <f t="shared" si="26"/>
        <v>0</v>
      </c>
      <c r="I306" s="9">
        <f t="shared" si="26"/>
        <v>0</v>
      </c>
      <c r="J306" s="9">
        <f t="shared" si="26"/>
        <v>546351.56</v>
      </c>
      <c r="K306" s="9">
        <f t="shared" si="26"/>
        <v>546351.56</v>
      </c>
      <c r="L306" s="9">
        <f t="shared" si="26"/>
        <v>0</v>
      </c>
    </row>
    <row r="308" spans="1:12" ht="12.75">
      <c r="A308" s="200" t="s">
        <v>271</v>
      </c>
      <c r="B308" s="201"/>
      <c r="C308" s="201"/>
      <c r="D308" s="201"/>
      <c r="E308" s="9">
        <f aca="true" t="shared" si="27" ref="E308:L308">SUM(E291,E306)</f>
        <v>-100662215.45</v>
      </c>
      <c r="F308" s="9">
        <f t="shared" si="27"/>
        <v>373369252.8600001</v>
      </c>
      <c r="G308" s="9">
        <f t="shared" si="27"/>
        <v>272707037.41</v>
      </c>
      <c r="H308" s="9">
        <f t="shared" si="27"/>
        <v>-9942241.520000001</v>
      </c>
      <c r="I308" s="9">
        <f t="shared" si="27"/>
        <v>0</v>
      </c>
      <c r="J308" s="9">
        <f t="shared" si="27"/>
        <v>282649278.92999995</v>
      </c>
      <c r="K308" s="9">
        <f t="shared" si="27"/>
        <v>76885089.45000002</v>
      </c>
      <c r="L308" s="9">
        <f t="shared" si="27"/>
        <v>205764189.47999996</v>
      </c>
    </row>
    <row r="309" spans="1:12" s="97" customFormat="1" ht="11.25">
      <c r="A309" s="93"/>
      <c r="E309" s="192"/>
      <c r="F309" s="192"/>
      <c r="G309" s="192"/>
      <c r="H309" s="192"/>
      <c r="I309" s="192"/>
      <c r="J309" s="192"/>
      <c r="K309" s="192"/>
      <c r="L309" s="192"/>
    </row>
    <row r="310" spans="1:12" s="97" customFormat="1" ht="11.25">
      <c r="A310" s="93"/>
      <c r="E310" s="192"/>
      <c r="F310" s="192"/>
      <c r="G310" s="192"/>
      <c r="H310" s="192"/>
      <c r="I310" s="192"/>
      <c r="J310" s="192"/>
      <c r="K310" s="192"/>
      <c r="L310" s="192"/>
    </row>
    <row r="311" ht="12.75">
      <c r="A311" s="202" t="s">
        <v>569</v>
      </c>
    </row>
    <row r="312" ht="12.75">
      <c r="A312" s="202" t="s">
        <v>570</v>
      </c>
    </row>
    <row r="314" spans="3:10" ht="12.75">
      <c r="C314" s="65"/>
      <c r="D314" s="65"/>
      <c r="I314" s="65"/>
      <c r="J314" s="65"/>
    </row>
    <row r="315" spans="3:10" ht="12.75">
      <c r="C315" s="203" t="s">
        <v>61</v>
      </c>
      <c r="D315" s="203"/>
      <c r="I315" s="51" t="s">
        <v>63</v>
      </c>
      <c r="J315" s="51"/>
    </row>
    <row r="316" spans="3:10" ht="12.75">
      <c r="C316" s="204" t="s">
        <v>62</v>
      </c>
      <c r="D316" s="204"/>
      <c r="I316" s="52" t="s">
        <v>64</v>
      </c>
      <c r="J316" s="52"/>
    </row>
  </sheetData>
  <sheetProtection/>
  <mergeCells count="65">
    <mergeCell ref="I295:I297"/>
    <mergeCell ref="C315:D315"/>
    <mergeCell ref="I315:J315"/>
    <mergeCell ref="C316:D316"/>
    <mergeCell ref="I316:J316"/>
    <mergeCell ref="I276:I278"/>
    <mergeCell ref="E294:G294"/>
    <mergeCell ref="H294:I294"/>
    <mergeCell ref="J294:J297"/>
    <mergeCell ref="K294:K297"/>
    <mergeCell ref="L294:L297"/>
    <mergeCell ref="E295:E297"/>
    <mergeCell ref="F295:F297"/>
    <mergeCell ref="G295:G297"/>
    <mergeCell ref="H295:H297"/>
    <mergeCell ref="I256:I258"/>
    <mergeCell ref="E275:G275"/>
    <mergeCell ref="H275:I275"/>
    <mergeCell ref="J275:J278"/>
    <mergeCell ref="K275:K278"/>
    <mergeCell ref="L275:L278"/>
    <mergeCell ref="E276:E278"/>
    <mergeCell ref="F276:F278"/>
    <mergeCell ref="G276:G278"/>
    <mergeCell ref="H276:H278"/>
    <mergeCell ref="I238:I240"/>
    <mergeCell ref="E255:G255"/>
    <mergeCell ref="H255:I255"/>
    <mergeCell ref="J255:J258"/>
    <mergeCell ref="K255:K258"/>
    <mergeCell ref="L255:L258"/>
    <mergeCell ref="E256:E258"/>
    <mergeCell ref="F256:F258"/>
    <mergeCell ref="G256:G258"/>
    <mergeCell ref="H256:H258"/>
    <mergeCell ref="I200:I202"/>
    <mergeCell ref="E237:G237"/>
    <mergeCell ref="H237:I237"/>
    <mergeCell ref="J237:J240"/>
    <mergeCell ref="K237:K240"/>
    <mergeCell ref="L237:L240"/>
    <mergeCell ref="E238:E240"/>
    <mergeCell ref="F238:F240"/>
    <mergeCell ref="G238:G240"/>
    <mergeCell ref="H238:H240"/>
    <mergeCell ref="I9:I11"/>
    <mergeCell ref="E199:G199"/>
    <mergeCell ref="H199:I199"/>
    <mergeCell ref="J199:J202"/>
    <mergeCell ref="K199:K202"/>
    <mergeCell ref="L199:L202"/>
    <mergeCell ref="E200:E202"/>
    <mergeCell ref="F200:F202"/>
    <mergeCell ref="G200:G202"/>
    <mergeCell ref="H200:H202"/>
    <mergeCell ref="A1:L3"/>
    <mergeCell ref="E8:G8"/>
    <mergeCell ref="H8:I8"/>
    <mergeCell ref="J8:J11"/>
    <mergeCell ref="K8:K11"/>
    <mergeCell ref="L8:L11"/>
    <mergeCell ref="E9:E11"/>
    <mergeCell ref="F9:F11"/>
    <mergeCell ref="G9:G11"/>
    <mergeCell ref="H9:H11"/>
  </mergeCells>
  <printOptions horizontalCentered="1"/>
  <pageMargins left="0.1968503937007874" right="0.1968503937007874" top="0.3937007874015748" bottom="0" header="0" footer="0"/>
  <pageSetup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Contabilidade Luis</cp:lastModifiedBy>
  <cp:lastPrinted>2017-01-24T18:03:11Z</cp:lastPrinted>
  <dcterms:created xsi:type="dcterms:W3CDTF">2011-05-23T18:46:02Z</dcterms:created>
  <dcterms:modified xsi:type="dcterms:W3CDTF">2017-02-13T12:37:36Z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1046-10.1.0.5795</vt:lpwstr>
  </property>
</Properties>
</file>