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Bal Orç" sheetId="1" r:id="rId1"/>
    <sheet name="Desp Funç Sub Funç" sheetId="2" r:id="rId2"/>
    <sheet name="RCL" sheetId="3" r:id="rId3"/>
    <sheet name="Desp Rec RPPS" sheetId="4" r:id="rId4"/>
    <sheet name="Disp Financ RPPS" sheetId="5" r:id="rId5"/>
    <sheet name="Res Nominal - Geral" sheetId="6" r:id="rId6"/>
    <sheet name="Res Nominal - RPPS" sheetId="7" r:id="rId7"/>
    <sheet name="Res Primário" sheetId="8" r:id="rId8"/>
    <sheet name="Disp Financ" sheetId="9" r:id="rId9"/>
    <sheet name="Restos a Pagar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<sst xmlns="http://schemas.openxmlformats.org/spreadsheetml/2006/main" count="1043" uniqueCount="637">
  <si>
    <t xml:space="preserve">            PREFEITURA MUNICIPAL DE INDAIATUBA</t>
  </si>
  <si>
    <t>RECEITAS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</si>
  <si>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</si>
  <si>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</si>
  <si>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</si>
  <si>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</si>
  <si>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</si>
  <si>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</si>
  <si>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</si>
  <si>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</si>
  <si>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OPERAÇÕES DE CREDITO</t>
  </si>
  <si>
    <t>ALIENAÇÃO DE BENS</t>
  </si>
  <si>
    <t>TRANSFERÊNCIAS DE CAPITAL</t>
  </si>
  <si>
    <t xml:space="preserve">( - ) DEDUÇÕES DA RECEITA </t>
  </si>
  <si>
    <t>RECEITAS CORRENTES - INTRA-ORÇAMENTÁRIAS</t>
  </si>
  <si>
    <t>RECEITA TRIBUTÁRIA - INTRA-ORÇAMENTÁRIAS</t>
  </si>
  <si>
    <t>RECEITA DE CONTRIBUIÇÕES - INTRA-ORÇAMENTÁRIAS</t>
  </si>
  <si>
    <t>RECEITA DE SERVIÇOS - INTRA-ORÇAMENTÁRIAS</t>
  </si>
  <si>
    <t>OUTRAS RECEITAS CORRENTES - INTRA-ORÇAMENTÁRIAS</t>
  </si>
  <si>
    <t>SUBTOTAL DAS RECEITAS</t>
  </si>
  <si>
    <t xml:space="preserve"> OPERAÇÃO DE CREDITO</t>
  </si>
  <si>
    <t>SALDOS DE EXERCÍCIOS ANTERIORES (UTILIZADOS PARA CRÉDITOS ADICIONAIS)</t>
  </si>
  <si>
    <t xml:space="preserve">     SUPERÁVIT FINANCEIRO</t>
  </si>
  <si>
    <t xml:space="preserve">     REABERTURA DE CRÉDITOS ADICIONAIS</t>
  </si>
  <si>
    <t>TOTAL RECEITAS + SALDOS DE EXERCÍCIOS ANTERIORES</t>
  </si>
  <si>
    <t>DESPESAS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</si>
  <si>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</si>
  <si>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</si>
  <si>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</si>
  <si>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</si>
  <si>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</si>
  <si>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</si>
  <si>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AMORTIZAÇÃO / REFINANCIAMENTO DA DÍVIDA</t>
  </si>
  <si>
    <t>RESERVA DE CONTINGÊNCIA</t>
  </si>
  <si>
    <t>DESPESAS INTRA-ORÇAMENTÁRIAS</t>
  </si>
  <si>
    <t>NILSON ALCIDES GASPAR</t>
  </si>
  <si>
    <t>PREFEITO MUNICIPAL</t>
  </si>
  <si>
    <t>ROMEU SÉRGIO COLAN</t>
  </si>
  <si>
    <t>CONTADOR - CRC-SP 127629</t>
  </si>
  <si>
    <t>LUIS HENRIQUE BORTOLETTO</t>
  </si>
  <si>
    <t>DIRETOR DE ÁREA E OU SERVIÇOS</t>
  </si>
  <si>
    <t>CRC-SP 289944</t>
  </si>
  <si>
    <t>PREVISÃO INICIAL</t>
  </si>
  <si>
    <t>PREVISÃO ATUALIZADA</t>
  </si>
  <si>
    <t>PREVISTAS ATÉ O BIMESTRE</t>
  </si>
  <si>
    <t>REALIZADAS NO BIMESTRE</t>
  </si>
  <si>
    <t>REALIZADAS ATÉ O BIMESTRE</t>
  </si>
  <si>
    <t>SALDO À REALIZAR</t>
  </si>
  <si>
    <t>INICIAL</t>
  </si>
  <si>
    <t>CRED. ADIC. / ANULAÇÕES</t>
  </si>
  <si>
    <t>DOTAÇÃO ATUALIZADA</t>
  </si>
  <si>
    <t>EMPENHADO</t>
  </si>
  <si>
    <t>LIQUIDADO</t>
  </si>
  <si>
    <t>PAGO</t>
  </si>
  <si>
    <t>SALDO À EMPENHAR</t>
  </si>
  <si>
    <t>SALDO À LIQUIDAR</t>
  </si>
  <si>
    <t>SALDO À PAGAR</t>
  </si>
  <si>
    <t>RREO - RELATÓRIO RESUMIDO DA EXECUÇÃO ORÇAMENTÁRIA</t>
  </si>
  <si>
    <t>BALANÇO ORÇAMENTÁRIO</t>
  </si>
  <si>
    <t>DEFICIT ( IV )</t>
  </si>
  <si>
    <t>TOTAL ( V ) = ( III+IV )</t>
  </si>
  <si>
    <t xml:space="preserve">SUBTOTAL COM REFINANCIAMENTO ( III) = ( I+II ) </t>
  </si>
  <si>
    <t>SUBTOTAL DAS DESPESAS ( VI )</t>
  </si>
  <si>
    <t>ARMOTIZAÇÃO DA DIVIDA - REFINANC. ( VII )</t>
  </si>
  <si>
    <t>SUBTOTAL COM REFINANCIAMENTO ( VIII ) = ( VI+VII )</t>
  </si>
  <si>
    <t>SUPERÁVIT ( IX )</t>
  </si>
  <si>
    <t>TOTAL ( X ) = ( VIII+IX )</t>
  </si>
  <si>
    <t>4º BIMESTRE (2017)</t>
  </si>
  <si>
    <t>149.565.759,90</t>
  </si>
  <si>
    <t>701.411.664,52</t>
  </si>
  <si>
    <t>DEMONSTRATIVO DAS DESPESAS POR FUNÇÃO E SUBFUNÇÃO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</si>
  <si>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</si>
  <si>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</si>
  <si>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</si>
  <si>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</si>
  <si>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</si>
  <si>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</si>
  <si>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</si>
  <si>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</si>
  <si>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</si>
  <si>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</si>
  <si>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</si>
  <si>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</si>
  <si>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</si>
  <si>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</si>
  <si>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</si>
  <si>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</si>
  <si>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</si>
  <si>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</si>
  <si>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</si>
  <si>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</si>
  <si>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</si>
  <si>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</si>
  <si>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</si>
  <si>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</si>
  <si>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</si>
  <si>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</si>
  <si>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</si>
  <si>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</si>
  <si>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</si>
  <si>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</si>
  <si>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</si>
  <si>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</si>
  <si>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</si>
  <si>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</si>
  <si>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</si>
  <si>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</si>
  <si>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</si>
  <si>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</si>
  <si>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</si>
  <si>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</si>
  <si>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</si>
  <si>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</si>
  <si>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</si>
  <si>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</si>
  <si>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</si>
  <si>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</si>
  <si>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</si>
  <si>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</si>
  <si>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</si>
  <si>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</si>
  <si>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</si>
  <si>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</si>
  <si>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</si>
  <si>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</si>
  <si>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</si>
  <si>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</si>
  <si>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</si>
  <si>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</si>
  <si>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</si>
  <si>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</si>
  <si>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</si>
  <si>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</si>
  <si>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</si>
  <si>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</si>
  <si>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</si>
  <si>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</si>
  <si>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</si>
  <si>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</si>
  <si>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</si>
  <si>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</si>
  <si>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</si>
  <si>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</si>
  <si>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</si>
  <si>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</si>
  <si>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</si>
  <si>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</si>
  <si>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</si>
  <si>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</si>
  <si>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</si>
  <si>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</si>
  <si>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</si>
  <si>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</si>
  <si>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</si>
  <si>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604</t>
  </si>
  <si>
    <t>DEFESA SANITÁRIA ANIMAL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</si>
  <si>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</si>
  <si>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</si>
  <si>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</si>
  <si>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</si>
  <si>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</si>
  <si>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</si>
  <si>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</si>
  <si>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</si>
  <si>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</si>
  <si>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</si>
  <si>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</si>
  <si>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</si>
  <si>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543</t>
  </si>
  <si>
    <t>RECUPERAÇÃO DE ÁREAS DEGRADADAS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</si>
  <si>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</si>
  <si>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</si>
  <si>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</si>
  <si>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</si>
  <si>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</si>
  <si>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</si>
  <si>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</si>
  <si>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</si>
  <si>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</si>
  <si>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</si>
  <si>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</si>
  <si>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</si>
  <si>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</si>
  <si>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</si>
  <si>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</si>
  <si>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</si>
  <si>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28</t>
  </si>
  <si>
    <t>ENCARGOS ESPECIAIS</t>
  </si>
  <si>
    <t>843</t>
  </si>
  <si>
    <t>SERVIÇO DA DÍVIDA INTERNA</t>
  </si>
  <si>
    <t>846</t>
  </si>
  <si>
    <t>OUTROS ENCARGOS ESPECIAIS</t>
  </si>
  <si>
    <t>TOTAL</t>
  </si>
  <si>
    <t>DEMONSTRATIVO DE APURAÇÃO DA RECEITA CORRENTE LÍQUIDA - R.C.L.</t>
  </si>
  <si>
    <t>ESPECIFICAÇÃO</t>
  </si>
  <si>
    <t>EVOLUÇÃO DA DESPESA LÍQUIDA NOS ÚLTIMOS DOZE MESES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</si>
  <si>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</si>
  <si>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</si>
  <si>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</si>
  <si>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</si>
  <si>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</si>
  <si>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</si>
  <si>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</si>
  <si>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</si>
  <si>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</si>
  <si>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</si>
  <si>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</si>
  <si>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</si>
  <si>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TOTAIS</t>
  </si>
  <si>
    <t>RECEITA AGROPECUÁRIA</t>
  </si>
  <si>
    <t>RECEITA INDUSTRIAL</t>
  </si>
  <si>
    <t>RECEITAS CORRENTES ( I )</t>
  </si>
  <si>
    <t>DEDUÇÕES</t>
  </si>
  <si>
    <t>CONTRIB. DO SERVIDOR A RPPS</t>
  </si>
  <si>
    <t>RECEITA COMP. PREVIDENCIÁRIA</t>
  </si>
  <si>
    <t>RESTOS A PAGAR CANCELADOS</t>
  </si>
  <si>
    <t>SUB-TOTAL DEDUÇÕES ( II )</t>
  </si>
  <si>
    <t>RESULTADO DO FUNDEB</t>
  </si>
  <si>
    <t>FUNDEB RECEBIDO</t>
  </si>
  <si>
    <t>FUNDEB RETIDO</t>
  </si>
  <si>
    <t>DEDUÇÕES ( II )</t>
  </si>
  <si>
    <t>RECEITA CORRENTE LÍQUIDA</t>
  </si>
  <si>
    <t>DEMONSTRATIVO DAS RECEITAS E DESPESAS PREVIDENCIÁRIAS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</si>
  <si>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</si>
  <si>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</si>
  <si>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</si>
  <si>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</si>
  <si>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</si>
  <si>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DE CONTRIBUIÇÕES</t>
  </si>
  <si>
    <t>CONTRIBUIÇÃO DO SERVIDOR ATIVO CIVIL</t>
  </si>
  <si>
    <t>CONTRIBUIÇÃO DO SERVIDOR INATIVO CIVIL</t>
  </si>
  <si>
    <t>CONTRIBUIÇÃO DE PENSIONISTA CIVIL</t>
  </si>
  <si>
    <t>COMPENSAÇÃO PREVIDENC ENTRE RGPS E RPPS</t>
  </si>
  <si>
    <t>RECEITAS DE VALORES MOBILIÁRIOS</t>
  </si>
  <si>
    <t>RECEITAS DE CAPITAL ( II )</t>
  </si>
  <si>
    <t>RECEITAS INTRA-ORÇAMENTARIAS ( III )</t>
  </si>
  <si>
    <t>CONTRIBUIÇÃO PATRONAL DO EXERCÍCIO</t>
  </si>
  <si>
    <t>CONTRIBUIÇÃO PATRONAL ATIVO CIVIL</t>
  </si>
  <si>
    <t>CONTRIBUIÇÃO PATRONAL DE EXERCÍCIOS ANTERIORES</t>
  </si>
  <si>
    <t>OUTRAS RECEITAS INTRA-ORÇAMENTÁRIAS</t>
  </si>
  <si>
    <t>RECEITA DE CAPITAL INTRA-ORÇAMENTÁRIA</t>
  </si>
  <si>
    <t>DEDUÇÃO DE RECEITA ORÇAMENTÁRIA ( IV )</t>
  </si>
  <si>
    <t>TRANSFERÊNCIA FINANCEIRAS
PARA COBERTURA DE DÉFICIT( V )</t>
  </si>
  <si>
    <t>OUTROS APORTES FINANCEIROS AO
RPPS( VI )</t>
  </si>
  <si>
    <t>TOTAL DAS RECEITAS
( VII ) = ( I+II+III+V+VI ) - IV</t>
  </si>
  <si>
    <t>.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</si>
  <si>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</si>
  <si>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</si>
  <si>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</si>
  <si>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</si>
  <si>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</si>
  <si>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 VIII )</t>
  </si>
  <si>
    <t>PREVIDÊNCIA SOCIAL ( IX )</t>
  </si>
  <si>
    <t>APOSENTADORIAS</t>
  </si>
  <si>
    <t>PENSÕES</t>
  </si>
  <si>
    <t>OUTROS BENEFÍCIOS PREVIDENCIÁRIOS</t>
  </si>
  <si>
    <t>OUTRAS DESPESAS PREVIDENCIÁRIAS</t>
  </si>
  <si>
    <t>RESERVA DO  RPPS (SUPERÁVIT
PREVISTO NO ORÇAMENTO) ( X )</t>
  </si>
  <si>
    <t>TOTAL DAS DESPESAS
PREVIDENCIÁRIAS ( XI ) = ( VIII+IX+X )</t>
  </si>
  <si>
    <t>RESULTADO PREVIDENCIÁRIO (XII )
( VII-XI )</t>
  </si>
  <si>
    <t xml:space="preserve"> CRC-SP 289944</t>
  </si>
  <si>
    <t>DEMONSTRATIVO DAS DISPONIBILIDADES FINANCEIRAS DO REGIME PRÓPRIO DOS SERVIDORES PÚBLICOS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</si>
  <si>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</si>
  <si>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</si>
  <si>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</si>
  <si>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</si>
  <si>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</si>
  <si>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</si>
  <si>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</si>
  <si>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</si>
  <si>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</si>
  <si>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DISPONIBILIDADE FINANCEIRA</t>
  </si>
  <si>
    <t>SALDO ATUAL</t>
  </si>
  <si>
    <t>( - ) RESTOS A PAGAR DE EXERCÍCIOS ANTERIORES E OUTRAS OBRIGAÇÕES FINANCEIRAS</t>
  </si>
  <si>
    <t>( = ) DISPONIBILIDADE ANTES DA INSCRIÇÃO DE RESTOS A PAGAR DO EXERCÍCIO</t>
  </si>
  <si>
    <t>( - ) RESTOS A PAGAR DO EXERCÍCIO</t>
  </si>
  <si>
    <t>( = ) DISPONIBILIDADE FINANCEIRA</t>
  </si>
  <si>
    <t>DEMONSTRATIVO DO RESULTADO NOMINAL - EXCETO ÓRGÃO PREVIDENCIÁRIO</t>
  </si>
  <si>
    <t>SALDO</t>
  </si>
  <si>
    <t>EM 31/12/2016</t>
  </si>
  <si>
    <t>EM 3º BIMESTRE</t>
  </si>
  <si>
    <t>EM 4º BIMESTRE</t>
  </si>
  <si>
    <t>DÍVIDA CONSOLIDADA ( I )</t>
  </si>
  <si>
    <t>DEDUÇÕES ( II )¹</t>
  </si>
  <si>
    <t>ATIVO DISPONÍVEL</t>
  </si>
  <si>
    <t>HAVERES FINANCEIROS</t>
  </si>
  <si>
    <t>( - ) RESTOS A PAGAR PROCESSADOS</t>
  </si>
  <si>
    <t>DIVIDA CONSOLIDADA LÍQUIDA ( III ) = ( I-II )</t>
  </si>
  <si>
    <t>RECEITA DE PRIVATIZAÇÕES ( IV )</t>
  </si>
  <si>
    <t>PASSIVOS RECONHECIDOS ( V )</t>
  </si>
  <si>
    <t>DIVIDA FISCAL LÍQUIDA ( III+IV-V )</t>
  </si>
  <si>
    <t>PERÍODO DE REFERÊNCIA</t>
  </si>
  <si>
    <t>NO BIMESTRE</t>
  </si>
  <si>
    <t>JAN. A 4º BIMESTRE</t>
  </si>
  <si>
    <t>RESULTADO NOMINAL</t>
  </si>
  <si>
    <t>DISCRIMINAÇÃO DA META FISCAL</t>
  </si>
  <si>
    <t>META DE RESULTADO NOMINAL FIXADA NO ANEXO DE METAS FISCAIS DA LDO PARA O EXERCÍCIO DE REFERENCIA</t>
  </si>
  <si>
    <t>FONTE: BALANCETE CONSOLIDADO</t>
  </si>
  <si>
    <t>¹ SE O SALDO APURADO FOR NEGATIVO, OU SEJA, SE O TOTAL DO ATIVO DISPONÍVEL, MAIS OS HAVERES FINANCEIROS FOR MENOR QUE O RESTOS A PAGAR PROCESSADOS, NÃO DEVERÁ SER INFORMADO NESSA LINHA.</t>
  </si>
  <si>
    <t>ASSIM QUANDO O CÁLCULO DE DEDUÇÕES ( II ) FOR NEGATIVO, COLOCAR UM '-' ( TRAÇO ) NESSA LINHA.</t>
  </si>
  <si>
    <t>DEMONSTRATIVO DO RESULTADO NOMINAL - ÓRGÃO PREVIDENCIÁRIO</t>
  </si>
  <si>
    <t>DÍVIDA CONSOLIDADA PREVIDÊNCIÁRIA ( I )</t>
  </si>
  <si>
    <t>PASSIVO ATUARIAL</t>
  </si>
  <si>
    <t>OUTRAS DÍVIDAS</t>
  </si>
  <si>
    <t>META DE RESULTADO NOMINAL FIXADA NO ANEXO DE METAS FISCAIS</t>
  </si>
  <si>
    <t>DA LDO PARA O EXERCÍCIO DE REFERENCIA</t>
  </si>
  <si>
    <t>ASSIM QUANDO O CÁLCULO DE DEDUÇÕES ( II ) FOR NEGATIVO, COLOCAR UM '-' (TRAÇO) NESSA LINHA.</t>
  </si>
  <si>
    <t>DEMONSTRATIVO DO RESULTADO PRIMÁRIO</t>
  </si>
  <si>
    <t>LRF - ART. 53 - INCISO III</t>
  </si>
  <si>
    <t>RECEITAS FISCAIS</t>
  </si>
  <si>
    <t>PREVISAÕ ANUAL INICIAL</t>
  </si>
  <si>
    <t>PREVISÃO ANUAL ATUALIZADA</t>
  </si>
  <si>
    <t>RECEITAS REALIZADAS</t>
  </si>
  <si>
    <t>RECEITAS FISCAIS CORRENTES ( I 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</si>
  <si>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</si>
  <si>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</si>
  <si>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</si>
  <si>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</si>
  <si>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</si>
  <si>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</si>
  <si>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 - ) APLICAÇÕES FINANCEIRAS</t>
  </si>
  <si>
    <t xml:space="preserve">        TRANSFERÊNCIAS CORRENTES</t>
  </si>
  <si>
    <t xml:space="preserve">   DEMAIS RECEITAS CORRENTES</t>
  </si>
  <si>
    <t xml:space="preserve">        DÍVIDA ATIVA</t>
  </si>
  <si>
    <t xml:space="preserve">        DIVERSAS RECEITAS CORRENTES</t>
  </si>
  <si>
    <t xml:space="preserve">   OPERAÇÕES DE CRÉDITO ( III )</t>
  </si>
  <si>
    <t xml:space="preserve">   AMORTIZAÇÃO DE EMPRÉSTIMOS ( IV )</t>
  </si>
  <si>
    <t xml:space="preserve">   ALIENAÇÃO DE ATIVOS ( V )</t>
  </si>
  <si>
    <t xml:space="preserve">   TRANSFERÊNCIA DE CAPITAL</t>
  </si>
  <si>
    <t xml:space="preserve">        CONVÊNIOS</t>
  </si>
  <si>
    <t>RECEITAS FISCAIS DE CAPITAL ( VI ) = ( II-III-IV-V )</t>
  </si>
  <si>
    <t>DEDUÇÕES DA RECEITA ( VII )</t>
  </si>
  <si>
    <t>RECEITAS FISCAIS LÍQUIDAS ( VIII ) = ( I+VI-VII )</t>
  </si>
  <si>
    <t>DESPESAS FISCAIS</t>
  </si>
  <si>
    <t>DOTAÇÃO ANUAL INICIAL</t>
  </si>
  <si>
    <t>DOTAÇÃO ANUAL ATUALIZADA</t>
  </si>
  <si>
    <t>DESPESAS LIQUIDAS</t>
  </si>
  <si>
    <t>DESPESAS CORRENTES ( IX )</t>
  </si>
  <si>
    <t xml:space="preserve">   PESSOAL E ENCARGOS SOCIAIS</t>
  </si>
  <si>
    <t xml:space="preserve">   JUROS E ENCARGOS DA DÍVIDA ( X )</t>
  </si>
  <si>
    <t xml:space="preserve">   OUTRAS DESPESAS CORRENTES</t>
  </si>
  <si>
    <t>DESPESAS FISCAIS CORRENTES ( XI ) = ( IX-X )</t>
  </si>
  <si>
    <t>DESPESAS CAPITAL ( XII )</t>
  </si>
  <si>
    <t xml:space="preserve">   INVESTIMENTOS</t>
  </si>
  <si>
    <t xml:space="preserve">   INVERSÕES FINANCEIRAS</t>
  </si>
  <si>
    <t xml:space="preserve">        CONCESSÃO DE EMPRÉSTIMOS ( XIII )</t>
  </si>
  <si>
    <t xml:space="preserve">        AQUISIÇÃO DE TÍTULO DE CAPITAL JÁ INTEGRALIZADO ( XIV )</t>
  </si>
  <si>
    <t xml:space="preserve">   AMORTIZAÇÃO DA DIVIDA ( XV )</t>
  </si>
  <si>
    <t>DESPESA FISCAIS DE CAPITAL ( XVI ) = ( XII-XIII-XIV-XV )</t>
  </si>
  <si>
    <t>RESERVA DE CONTINGÊNCIA ( XVII )</t>
  </si>
  <si>
    <t>DESPESAS FISCAIS LÍQUIDAS ( XVIII ) = ( XI+XVI+XVII )</t>
  </si>
  <si>
    <t>RESULTADO PRIMARIO ( VIII-XVIII )</t>
  </si>
  <si>
    <t>META DE RESULTADO PRIMARIO FIXADA NO ANEXO DE METAS FISCAIS DA LDO</t>
  </si>
  <si>
    <t>DEMONSTRATIVO DAS DISPONIBILIDADES FINANCEIRAS ORÇAMENTÁRIAS</t>
  </si>
  <si>
    <t>PODER</t>
  </si>
  <si>
    <t>DISPONIBILIDADES FINANCEIRAS</t>
  </si>
  <si>
    <t>DISPONIBILIDADES FINANCEIRAS LIQUIDAS (VI=III-IV-V)</t>
  </si>
  <si>
    <t>INSCRIÇÕES EM RESTOS A PAGAR (X)</t>
  </si>
  <si>
    <t>SUFICIENCIA / INSUFICIÊNCIA FINANCEIRA (XI)</t>
  </si>
  <si>
    <t xml:space="preserve">     ÓRGÃO</t>
  </si>
  <si>
    <t>DO EXERCÍCIO (I)</t>
  </si>
  <si>
    <t>DE EXERCICIO ANTERIOR(II)</t>
  </si>
  <si>
    <t>TOTAIS III (I+II)</t>
  </si>
  <si>
    <t>R.P. DE EXERCÍCIOS ANTERIORES (IV)</t>
  </si>
  <si>
    <t>EMPENHADOS LIQUIDADOS A PAGAR (V)</t>
  </si>
  <si>
    <t xml:space="preserve">          FONTE DE RECURSOS</t>
  </si>
  <si>
    <t>CÓDIGO DE APLICAÇÃO</t>
  </si>
  <si>
    <t>PODER EXECUTIVO</t>
  </si>
  <si>
    <t xml:space="preserve">     PREFEITURA MUNICIPAL</t>
  </si>
  <si>
    <t xml:space="preserve">          01 - TESOURO</t>
  </si>
  <si>
    <t>100.0089 - CV Nº 83/2016 AGEMCAMP-PLAT. REDUÇÃO RISCOS E DESASTRES NA RMC - CONTRAPARTIDA</t>
  </si>
  <si>
    <t>100.0114 - OP. CRÉDITO - CONSTRUÇÃO DE VIADUTO - CONTRAPARTIDA</t>
  </si>
  <si>
    <t>100.0117 - MIN. CIDADES - CONTR. 0387.952-98/12 - CONSTR. DE TRAVESSIAS - CONTRAPARTIDA</t>
  </si>
  <si>
    <t>100.0140 - OP. CRÉDITO - PRO-TRANSPORTE-PAV E QUALIF DVS VIAS 41216833/15 - CONTRAPARTIDA</t>
  </si>
  <si>
    <t>100.0141 - CIP - CONTRIBUIÇÃO ILUMINAÇÃO PÚBLICA</t>
  </si>
  <si>
    <t>100.0142 - DIMPE</t>
  </si>
  <si>
    <t>100.0143 - LOTEAMENTOS DIVERSOS</t>
  </si>
  <si>
    <t>100.0145 - VERBAS DE SUCUMBENCIA JUDICIAL</t>
  </si>
  <si>
    <t>100.0147 - MIN. CID. CV 819915/15 RECAPEAMENTOS - CONTRAPARTIDA</t>
  </si>
  <si>
    <t>100.0148 - INDENIZAÇÕES DE FÉRIAS</t>
  </si>
  <si>
    <t>110.0000 - GERAL</t>
  </si>
  <si>
    <t>120.0000 - ALIENAÇÃO DE BENS</t>
  </si>
  <si>
    <t>130.0000 - CIDE-CONTRIBUIÇÃO DE INTERVENÇÃO NO DOMÍNIO ECONÔMICO</t>
  </si>
  <si>
    <t>140.0000 - ROYALTIES DA EXPLORAÇÃO DO PETRÓLEO E GÁS NATURAL</t>
  </si>
  <si>
    <t>210.0000 - EDUCAÇÃO INFANTIL</t>
  </si>
  <si>
    <t>220.0000 - ENSINO FUNDAMENTAL</t>
  </si>
  <si>
    <t>230.0000 - ENSINO MÉDIO</t>
  </si>
  <si>
    <t>240.0000 - EDUCAÇÃO ESPECIAL</t>
  </si>
  <si>
    <t>310.0000 - SAÚDE–GERAL</t>
  </si>
  <si>
    <t>410.0000 - TRÂNSITO-SINALIZAÇÃO</t>
  </si>
  <si>
    <t>450.0000 - TRÂNSITO-FISCALIZAÇÃO</t>
  </si>
  <si>
    <t>510.0000 - ASSISTÊNCIA SOCIAL-GERAL</t>
  </si>
  <si>
    <t>TOTAL FONTE 01</t>
  </si>
  <si>
    <t xml:space="preserve">          02 - TRANSFERÊNCIAS E CONVÊNIOS ESTADUAIS-VINCULADOS</t>
  </si>
  <si>
    <t>100.0019 - CONVÊNIO PROJETO GURI</t>
  </si>
  <si>
    <t>100.0072 - RECAPEAMENTO - CONV. 139/10 - GOV. EST. SECR. ECON. PLAN.</t>
  </si>
  <si>
    <t>100.0102 - CONVÊNIO DO ESTADO R$ 1.000.000,00 - INFRA 5</t>
  </si>
  <si>
    <t>100.0124 - CONV. ESTADUAL - SERT. Nº 164/11 - BCO DO POVO PAULISTA</t>
  </si>
  <si>
    <t>100.0144 - CONV. EST. Nº 12/16 JOGOS ESCOLARES CATEGORIA INFANTIL</t>
  </si>
  <si>
    <t>100.0146 - PROCON MULTAS APLICADAS</t>
  </si>
  <si>
    <t>220.0001 - EF - MERENDA ESCOLAR - DSE</t>
  </si>
  <si>
    <t>220.0002 - EF - TRANSPORTE ESCOLAR</t>
  </si>
  <si>
    <t>220.0028 - EF - MERENDA ESCOLAR - SEE</t>
  </si>
  <si>
    <t>220.0029 - EF - EJA - MERENDA ESCOLAR - SEE</t>
  </si>
  <si>
    <t>220.0031 - SEE - EF INTEGRAL</t>
  </si>
  <si>
    <t>230.0001 - ENSINO MEDIO - TRANSPORTE ESCOLAR</t>
  </si>
  <si>
    <t>230.0010 - EM - MERENDA ESCOLAR - SEE</t>
  </si>
  <si>
    <t>230.0011 - EM - EJA - MERENDA ESCOLAR - SEE</t>
  </si>
  <si>
    <t>230.0013 - SEE - EM INTEGRAL</t>
  </si>
  <si>
    <t>261.0000 - EDUCAÇÃO-FUNDEB-MAGISTÉRIO </t>
  </si>
  <si>
    <t>262.0000 - EDUCAÇÃO-FUNDEB-OUTROS </t>
  </si>
  <si>
    <t>300.0035 - REC.ESTADUAL-INSUMOS DIABETES</t>
  </si>
  <si>
    <t>300.0063 - MEDICAMENTOS DOSE CERTA</t>
  </si>
  <si>
    <t>300.0070 - SAÚDE - PAB ESTADUAL</t>
  </si>
  <si>
    <t>300.0079 - SUS - INCENTIVO ESTADUAL P/ CASAS APOIO DST/AIDS</t>
  </si>
  <si>
    <t>300.0085 - TODOS JUNTOS CONTRA O AEDES AEGYPTI</t>
  </si>
  <si>
    <t>500.0001 - CONVENIO DRADS - ALTA COMPLEXIDADE</t>
  </si>
  <si>
    <t>500.0002 - DRADS MÉDIA COMPLEXIDADE</t>
  </si>
  <si>
    <t>500.0012 - CONVENIO DRADS - PROTECAO BASICA</t>
  </si>
  <si>
    <t>TOTAL FONTE 02</t>
  </si>
  <si>
    <t xml:space="preserve">          03 - RECURSOS PRÓPRIOS DE FUNDOS ESPECIAIS DE DESPESA-VINCULADOS</t>
  </si>
  <si>
    <t>100.0001 - FAE-FUNDO DE APOIO AO ESPORTE</t>
  </si>
  <si>
    <t>100.0025 - RECBTOS MUTUARIOS CAMINHO DA LUZ</t>
  </si>
  <si>
    <t>100.0029 - CONVENIO CDHU-CASAS MATO DENTRO</t>
  </si>
  <si>
    <t>100.0030 - FUNDETUR-FUNDO TURISMO</t>
  </si>
  <si>
    <t>100.0071 - LEI N.5450/2008- 3% DOS LOTEAMENTOS</t>
  </si>
  <si>
    <t>100.0081 - FUNSEG - FUNDO MUNICIPAL DE SEGURANCA</t>
  </si>
  <si>
    <t>100.0128 - FUNDO MUNICIPAL DE CULTURA</t>
  </si>
  <si>
    <t>300.0024 - SAUDE - DEVISA</t>
  </si>
  <si>
    <t>470.0000 - TRÂNSITO-FUNSET</t>
  </si>
  <si>
    <t>500.0019 - FUNSSOL</t>
  </si>
  <si>
    <t>500.0025 - FUNCRI - IMPOSTO DE RENDA</t>
  </si>
  <si>
    <t>500.0033 - FUNDO REMAD</t>
  </si>
  <si>
    <t>TOTAL FONTE 03</t>
  </si>
  <si>
    <t xml:space="preserve">          04 - RECURSOS PRÓPRIOS DA ADMINISTRAÇÃO INDIRETA</t>
  </si>
  <si>
    <t>TOTAL FONTE 04</t>
  </si>
  <si>
    <t xml:space="preserve">          05 - TRANSFERÊNCIAS E CONVÊNIOS FEDERAIS-VINCULADOS</t>
  </si>
  <si>
    <t>100.0004 - MIN. CIDADES - CONTR. 01025.921-89 - CONSTRUÇÃO DE CICLOVIAS E CICLOFAIXAS</t>
  </si>
  <si>
    <t>100.0080 - PAV. INFRAEST. VIAS PUBL. MIN. CID. CONV. 0331585-67/10</t>
  </si>
  <si>
    <t>100.0086 - CONVENIO PAC - INTECEPTOR ESGOTO - MAR.DIR.RIO JUNIDIAI</t>
  </si>
  <si>
    <t>100.0088 - MIN. ESP. - CONV. 032696232/10 - CONSTR. DE VELODROMO</t>
  </si>
  <si>
    <t>100.0092 - MIN. CULTURA - CONV. 0363.565-90/11 - PRÇ ESPORTES E DA CULTURA</t>
  </si>
  <si>
    <t>100.0116 - MIN. ESP. - CONTR. 29935/12 - CONSTR. DE PISCINA</t>
  </si>
  <si>
    <t>100.0117 - MIN. CIDADES - CONTR. 0387.952-98/12 - CONSTR. DE TRAVESSIAS</t>
  </si>
  <si>
    <t>100.0118 - TAMOIOS I - CONVÊNIO CEF TRABALHO SOCIAL</t>
  </si>
  <si>
    <t>100.0119 - TAMOIOS II - CONVÊNIO CEF TRABALHO SOCIAL</t>
  </si>
  <si>
    <t>100.0121 - CONV. SENASP/MJ -796149/13-PROG SEG PÚBLICA-FORTALECIMENTO G.M</t>
  </si>
  <si>
    <t>100.0130 - MIN. ESP.- TC. 0425778-95/14 - CTR INICIAÇÃO ESPORTE-CIE</t>
  </si>
  <si>
    <t>100.0136 - MIN. ESP.- IMPL. E MODERNIZ INFRAEST.ESPORTIVA -M SOL-OGU 790559 /2013</t>
  </si>
  <si>
    <t>100.0137 - COND RESID INDAIATUBA- CV 42064910 CEF -PMCMVIDA-TR SOCIAL</t>
  </si>
  <si>
    <t>100.0147 - MIN. CID. CV 819915/15 RECAPEAMENTOS</t>
  </si>
  <si>
    <t>210.0002 - EI - PNAC-PNAE-CRECHE</t>
  </si>
  <si>
    <t>210.0005 - EI-PNAP</t>
  </si>
  <si>
    <t>210.0006 - EI-PNATE</t>
  </si>
  <si>
    <t>210.0007 - EI - QSE</t>
  </si>
  <si>
    <t>210.0008 - PROGRAMA APOIO A CRECHES</t>
  </si>
  <si>
    <t>210.0009 - PNAP - EI INTEGRAL</t>
  </si>
  <si>
    <t>210.0010 - EI - PDDE</t>
  </si>
  <si>
    <t>210.0012 - PROGRAMA APOIO A CRECHE - BRASIL CARINHOSO</t>
  </si>
  <si>
    <t>220.0004 - EF - QSE</t>
  </si>
  <si>
    <t>220.0005 - EF - PNAE</t>
  </si>
  <si>
    <t>220.0007 - EF - PNATE</t>
  </si>
  <si>
    <t>220.0017 - EF-EJA-PNAE</t>
  </si>
  <si>
    <t>220.0026 - EF - PNAE MAIS EDUCAÇÃO</t>
  </si>
  <si>
    <t>220.0030 - PNAE - EF INTEGRAL</t>
  </si>
  <si>
    <t>230.0005 - EM-PNATE</t>
  </si>
  <si>
    <t>230.0006 - EM-PNAEM</t>
  </si>
  <si>
    <t>230.0007 - EM-EJA-PNAE</t>
  </si>
  <si>
    <t>230.0012 - EM - QSE</t>
  </si>
  <si>
    <t>230.0014 - PNAE - EM INTEGRAL</t>
  </si>
  <si>
    <t>240.0001 - PNAE - AEE</t>
  </si>
  <si>
    <t>300.0041 - PORT. MIN. SAUDE Nº 2026/09 - UN. PRONTO ATEND. - UPA</t>
  </si>
  <si>
    <t>300.0042 - BLOCO DE ATENCAO BASICA - PAB</t>
  </si>
  <si>
    <t>300.0043 - BLOCO DE MAC - MEDIA E ALTA COMPLEXIDADE</t>
  </si>
  <si>
    <t>300.0044 - MAC - CEO - CENTRO DE ESPECIALIDADES ODONTOLOG.</t>
  </si>
  <si>
    <t>300.0045 - MAC - CEREST - CENTRO REF. EM SAUDE DO TRABALHADOR</t>
  </si>
  <si>
    <t>300.0046 - MAC - CAPS - CENTRO DE ATENCAO PSICOSOCIAL</t>
  </si>
  <si>
    <t>300.0047 - BLOCO DE VIGILANCIA EM SAUDE</t>
  </si>
  <si>
    <t>300.0048 - VIGILANCIA EPIDEMIOLOGICA</t>
  </si>
  <si>
    <t>300.0049 - BLOCO DE ASSISTENCIA FARMACEUTICA</t>
  </si>
  <si>
    <t>300.0050 - BLOCO DE GESTAO DO SUS</t>
  </si>
  <si>
    <t>300.0051 - FARPOP - FARMACIA POPULAR</t>
  </si>
  <si>
    <t>300.0052 - FNS - AIDS</t>
  </si>
  <si>
    <t>300.0057 - SAÚDE - PARTICIPASUS</t>
  </si>
  <si>
    <t>300.0058 - SAUDE - RECURSOS PROESF</t>
  </si>
  <si>
    <t>300.0062 - SUS - MAC REDE CEGONHA</t>
  </si>
  <si>
    <t>300.0064 - MAC - REDE URGÊNCIA/EMERGÊNCIA</t>
  </si>
  <si>
    <t>300.0074 - SUS-UNIDADE DE ACOLHIMENTO ADULTO- (MASCULINO)</t>
  </si>
  <si>
    <t>300.0075 - SUS-UNIDADE DE ACOLHIMENTO ADULTO- (FEMININO)</t>
  </si>
  <si>
    <t>300.0076 - SUS - UPA - ESTRUTURAÇÃO DE  UNID ATENÇÃO ESP EM SAÚDE</t>
  </si>
  <si>
    <t>300.0080 - SUS - UPA CUSTEIO</t>
  </si>
  <si>
    <t>300.0083 - SUS - MAC -  RESIDÊNCIA MÉDICA</t>
  </si>
  <si>
    <t>300.0084 - SUS-EMENDA PARLAMENTAR-ESTRUT REDE SERV AT BÁS SAÚDE</t>
  </si>
  <si>
    <t>300.0086 - SUS - BL MAC - EMAD/ MELHOR EM CASA</t>
  </si>
  <si>
    <t>300.0087 - SUS - INCREMENTO FINANCEIRO À MAC</t>
  </si>
  <si>
    <t>300.0088 - SUS-EMENDA PARLAMENTAR-ESTRUT REDE SERV AT BÁS SAÚDE</t>
  </si>
  <si>
    <t>500.0003 - REPASSE FEDERAL - ALTA COMPLEXIDADE</t>
  </si>
  <si>
    <t>500.0009 - BOLSA FAMÍLIA-IGD-PORT CM/MDS 148/06</t>
  </si>
  <si>
    <t>500.0014 - REPASSE FEDERAL - MEDIA COMPLEXIDADE</t>
  </si>
  <si>
    <t>500.0015 - PAIF - PROG. DE AT. INTR. A FAMÍLIA</t>
  </si>
  <si>
    <t>500.0028 - PRÓ JOVEM</t>
  </si>
  <si>
    <t>500.0032 - BPC NA ESCOLA</t>
  </si>
  <si>
    <t>500.0036 - PAEFI - PROT. ATEND. ESPECIALIZADOFAMILIAS INDIVIDUOS</t>
  </si>
  <si>
    <t>500.0039 - FNAS - IGD SUAS</t>
  </si>
  <si>
    <t>500.0046 - SOCIAL - SCFV - SERV. DE CONVIVÊNCIA</t>
  </si>
  <si>
    <t>500.0047 - FMAS - ACEPETI -RESOLUÇÃO Nº 8/2013</t>
  </si>
  <si>
    <t>500.0049 - APRIMORA REDE (AP REDE)</t>
  </si>
  <si>
    <t>TOTAL FONTE 05</t>
  </si>
  <si>
    <t xml:space="preserve">          06 - OUTRAS FONTES DE RECURSOS</t>
  </si>
  <si>
    <t>100.0089 - CV Nº 83/2016 AGEMCAMP-PLAT. REDUÇÃO RISCOS E DESASTRES NA RMC</t>
  </si>
  <si>
    <t>TOTAL FONTE 06</t>
  </si>
  <si>
    <t xml:space="preserve">          07 - OPERAÇÕES DE CRÉDITO</t>
  </si>
  <si>
    <t>100.0110 - OP CRÉDITO AMPLIAÇÃO SIST. CAP. RIO PIRAI CONTR. 0354.457-99/12</t>
  </si>
  <si>
    <t>100.0111 - OP CRÉDITO AMPL. ETA III CONTR. 0354.447-62/12</t>
  </si>
  <si>
    <t>100.0114 - OP. CRÉDITO - CONSTRUÇÃO DE VIADUTO</t>
  </si>
  <si>
    <t>100.0131 - OP. CRÉDITO - IMPLANTAÇÃO DE ANEL VIÁRIO</t>
  </si>
  <si>
    <t>100.0140 - OP. CRÉDITO - PRO-TRANSPORTE-PAV E QUALIF DVS VIAS 41216833/15</t>
  </si>
  <si>
    <t>TOTAL FONTE 07</t>
  </si>
  <si>
    <t>TOTAL PREFEITURA</t>
  </si>
  <si>
    <t xml:space="preserve">     SAAE - SERVIÇO AUTÔNOMO DE ÁGUA E ESGOTO</t>
  </si>
  <si>
    <t>100.0106 - CONV. ESTADUAL - PROJETO ZONA NORTE - SAAE</t>
  </si>
  <si>
    <t>100.0139 - EQPTOS ETE MAC - FEHIDRO S/Nº</t>
  </si>
  <si>
    <t>100.0111 - OP CRÉDITO AMPL. ETA III CONTR. 0354.447-62/12 - CONTRAPARTIDA</t>
  </si>
  <si>
    <t>111.0000 - REMUNERAÇÃO DE APLICAÇÕES FINANCEIRAS</t>
  </si>
  <si>
    <t>100.0039 - CONVENIO FUNASA - BARRAGEM/MIRIM - SAAE</t>
  </si>
  <si>
    <t>100.0123 - ANA/PRODES ADEQUAÇÃO E AMPLIAÇÃO DA ETE Mº A CANDELLO</t>
  </si>
  <si>
    <t>TOTAL SAAE</t>
  </si>
  <si>
    <t xml:space="preserve">     SEPREV - SERVICO MUNICIPAL DE PREVIDENCIA SOCIAL</t>
  </si>
  <si>
    <t>610.0000 - RPPS-CONTRIBUIÇÕES</t>
  </si>
  <si>
    <t>PODER LEGISLATIVO</t>
  </si>
  <si>
    <t>TOTAL SEPREV</t>
  </si>
  <si>
    <t>CAMARA MUNICIPAL</t>
  </si>
  <si>
    <t xml:space="preserve">     FIEC - FUNDAÇÃO INDAIATUBANA DE EDUCAÇÃO E CULTURA</t>
  </si>
  <si>
    <t>230.0015 - PRONATEC FIEC</t>
  </si>
  <si>
    <t>TOTAL FIEC</t>
  </si>
  <si>
    <t xml:space="preserve">     FUNDAÇÃO PRÓ MEMÓRIA DE INDAIATUBA</t>
  </si>
  <si>
    <t>TOTAL PRÓ MEMÓRIA</t>
  </si>
  <si>
    <t>TOTAL PODER EXECUTIVO</t>
  </si>
  <si>
    <t>PODER LEGISLÁTIVO</t>
  </si>
  <si>
    <t xml:space="preserve">     CÂMARA MUNICIPAL DE INDAIATUBA</t>
  </si>
  <si>
    <t>TOTAL CÂMARA</t>
  </si>
  <si>
    <t>TOTAL PODER LEGISLÁTIVO</t>
  </si>
  <si>
    <t xml:space="preserve">NOTA: </t>
  </si>
  <si>
    <t>DEMONSTRATIVO DE RESTOS A PAGAR</t>
  </si>
  <si>
    <t>PODER / ÓRGÃO</t>
  </si>
  <si>
    <t>SALDO DE EXERCÍCIO ANTERIOR</t>
  </si>
  <si>
    <t>LIQUIDAÇÃO</t>
  </si>
  <si>
    <t>MOVIMENTAÇÃO ATÉ O BIMESTRE</t>
  </si>
  <si>
    <t>INSCRIÇÕES AO FINAL DO EXERCÍCIO</t>
  </si>
  <si>
    <t>SALDO ATÉ O BIMESTRE</t>
  </si>
  <si>
    <t>DR - DESTINAÇÃO DE RECURSOS</t>
  </si>
  <si>
    <t>Processados</t>
  </si>
  <si>
    <t>Não Processados</t>
  </si>
  <si>
    <t>PAGAMENTOS</t>
  </si>
  <si>
    <t>CANCELAMENTOS</t>
  </si>
  <si>
    <t>Process.</t>
  </si>
  <si>
    <t>PREFEITURA MUNICIPAL</t>
  </si>
  <si>
    <t>01.100.0114 - OP. CRÉDITO - CONSTRUÇÃO DE VIADUTO - CONTRAPARTIDA</t>
  </si>
  <si>
    <t>01.100.0117 - MIN. CIDADES - CONTR. 0387.952-98/12 - CONSTR. DE TRAVESSIAS - CONTRAPARTIDA</t>
  </si>
  <si>
    <t>01.100.0141 - CIP - CONTRIBUIÇÃO ILUMINAÇÃO PÚBLICA</t>
  </si>
  <si>
    <t>01.110.0000 - GERAL</t>
  </si>
  <si>
    <t>01.130.0000 - CIDE-CONTRIBUIÇÃO DE INTERVENÇÃO NO DOMÍNIO ECONÔMICO</t>
  </si>
  <si>
    <t>01.210.0000 - EDUCAÇÃO INFANTIL</t>
  </si>
  <si>
    <t>01.220.0000 - ENSINO FUNDAMENTAL</t>
  </si>
  <si>
    <t>01.240.0000 - EDUCAÇÃO ESPECIAL</t>
  </si>
  <si>
    <t>01.310.0000 - SAÚDE–GERAL</t>
  </si>
  <si>
    <t>01.410.0000 - TRÂNSITO-SINALIZAÇÃO</t>
  </si>
  <si>
    <t>01.450.0000 - TRÂNSITO-FISCALIZAÇÃO</t>
  </si>
  <si>
    <t>01.510.0000 - ASSISTÊNCIA SOCIAL-GERAL</t>
  </si>
  <si>
    <t>02.220.0002 - EF - TRANSPORTE ESCOLAR</t>
  </si>
  <si>
    <t>02.220.0028 - EF - MERENDA ESCOLAR - SEE</t>
  </si>
  <si>
    <t>02.220.0031 - SEE - EF INTEGRAL</t>
  </si>
  <si>
    <t>02.230.0001 - ENSINO MEDIO - TRANSPORTE ESCOLAR</t>
  </si>
  <si>
    <t>02.230.0010 - EM - MERENDA ESCOLAR - SEE</t>
  </si>
  <si>
    <t>02.230.0011 - EM - EJA - MERENDA ESCOLAR - SEE</t>
  </si>
  <si>
    <t>02.230.0013 - SEE - EM INTEGRAL</t>
  </si>
  <si>
    <t>02.261.0000 - EDUCAÇÃO-FUNDEB-MAGISTÉRIO </t>
  </si>
  <si>
    <t>02.262.0000 - EDUCAÇÃO-FUNDEB-OUTROS </t>
  </si>
  <si>
    <t>02.500.0001 - CONVENIO DRADS - ALTA COMPLEXIDADE</t>
  </si>
  <si>
    <t>02.500.0002 - DRADS MÉDIA COMPLEXIDADE</t>
  </si>
  <si>
    <t>02.500.0012 - CONVENIO DRADS - PROTECAO BASICA</t>
  </si>
  <si>
    <t>03.300.0024 - SAUDE - DEVISA</t>
  </si>
  <si>
    <t>03.410.0000 - TRÂNSITO-SINALIZAÇÃO</t>
  </si>
  <si>
    <t>03.450.0000 - TRÂNSITO-FISCALIZAÇÃO</t>
  </si>
  <si>
    <t>05.100.0117 - MIN. CIDADES - CONTR. 0387.952-98/12 - CONSTR. DE TRAVESSIAS</t>
  </si>
  <si>
    <t>05.100.0130 - MIN. ESP.- TC. 0425778-95/14 - CTR INICIAÇÃO ESPORTE-CIE</t>
  </si>
  <si>
    <t>05.100.0137 - COND RESID INDAIATUBA- CV 42064910 CEF -PMCMVIDA-TR SOCIAL</t>
  </si>
  <si>
    <t>05.210.0002 - EI - PNAC-PNAE-CRECHE</t>
  </si>
  <si>
    <t>05.210.0005 - EI-PNAP</t>
  </si>
  <si>
    <t>05.210.0007 - EI - QSE</t>
  </si>
  <si>
    <t>05.210.0012 - PROGRAMA APOIO A CRECHE - BRASIL CARINHOSO</t>
  </si>
  <si>
    <t>05.220.0004 - EF - QSE</t>
  </si>
  <si>
    <t>05.220.0005 - EF - PNAE</t>
  </si>
  <si>
    <t>05.220.0017 - EF-EJA-PNAE</t>
  </si>
  <si>
    <t>05.230.0012 - EM - QSE</t>
  </si>
  <si>
    <t>05.230.0014 - PNAE - EM INTEGRAL</t>
  </si>
  <si>
    <t>05.300.0041 - PORT. MIN. SAUDE Nº 2026/09 - UN. PRONTO ATEND. - UPA</t>
  </si>
  <si>
    <t>05.300.0042 - BLOCO DE ATENCAO BASICA - PAB</t>
  </si>
  <si>
    <t>05.300.0043 - BLOCO DE MAC - MEDIA E ALTA COMPLEXIDADE</t>
  </si>
  <si>
    <t>05.300.0044 - MAC - CEO - CENTRO DE ESPECIALIDADES ODONTOLOG.</t>
  </si>
  <si>
    <t>05.300.0045 - MAC - CEREST - CENTRO REF. EM SAUDE DO TRABALHADOR</t>
  </si>
  <si>
    <t>05.300.0046 - MAC - CAPS - CENTRO DE ATENCAO PSICOSOCIAL</t>
  </si>
  <si>
    <t>05.300.0048 - VIGILANCIA EPIDEMIOLOGICA</t>
  </si>
  <si>
    <t>05.300.0049 - BLOCO DE ASSISTENCIA FARMACEUTICA</t>
  </si>
  <si>
    <t>05.300.0051 - FARPOP - FARMACIA POPULAR</t>
  </si>
  <si>
    <t>05.300.0052 - FNS - AIDS</t>
  </si>
  <si>
    <t>05.300.0062 - SUS - MAC REDE CEGONHA</t>
  </si>
  <si>
    <t>05.300.0064 - MAC - REDE URGÊNCIA/EMERGÊNCIA</t>
  </si>
  <si>
    <t>05.300.0080 - SUS - UPA CUSTEIO</t>
  </si>
  <si>
    <t>05.300.0083 - SUS - MAC -  RESIDÊNCIA MÉDICA</t>
  </si>
  <si>
    <t>05.300.0084 - SUS-EMENDA PARLAMENTAR-ESTRUT REDE SERV AT BÁS SAÚDE</t>
  </si>
  <si>
    <t>05.300.0086 - SUS - BL MAC - EMAD/MELHOR EM CASA</t>
  </si>
  <si>
    <t>05.500.0003 - REPASSE FEDERAL - ALTA COMPLEXIDADE</t>
  </si>
  <si>
    <t>05.500.0009 - BOLSA FAMÍLIA-IGD-PORT CM/MDS 148/06</t>
  </si>
  <si>
    <t>05.500.0014 - REPASSE FEDERAL - MEDIA COMPLEXIDADE</t>
  </si>
  <si>
    <t>05.500.0015 - PAIF - PROG. DE AT. INTR. A FAMÍLIA</t>
  </si>
  <si>
    <t>05.500.0046 - SOCIAL - SCFV - SERV. DE CONVIVÊNCIA</t>
  </si>
  <si>
    <t>07.100.0114 - OP. CRÉDITO - CONSTRUÇÃO DE VIADUTO</t>
  </si>
  <si>
    <t>07.100.0131 - OP. CRÉDITO - IMPLANTAÇÃO DE ANEL VIÁRIO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</si>
  <si>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</si>
  <si>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</si>
  <si>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</si>
  <si>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</si>
  <si>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</si>
  <si>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</si>
  <si>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Pagamentos</t>
  </si>
  <si>
    <t>Cancelamentos</t>
  </si>
  <si>
    <t>Código de Aplicação</t>
  </si>
  <si>
    <t>SERV AUT AGUA/ESGOTO - SAAE</t>
  </si>
  <si>
    <t>04.100.0111 - OP CRÉDITO AMPL. ETA III CONTR. 0354.447-62/12 - CONTRAPARTIDA</t>
  </si>
  <si>
    <t>04.110.0000 - GERAL</t>
  </si>
  <si>
    <t>04.111.0000 - REMUNERAÇÃO DE APLICAÇÕES FINANCEIRAS</t>
  </si>
  <si>
    <t>SERV MUNIC PREV MUNIC - SEPREV</t>
  </si>
  <si>
    <t>04.610.0000 - RPPS CONTRIBUIÇÕES</t>
  </si>
  <si>
    <t>FUNDAÇÃO MUNIC DE ED E CULT - FIEC</t>
  </si>
  <si>
    <t>FUNDAÇÃO PRÓ-MEMÓRIA</t>
  </si>
  <si>
    <t>TOTAL GERAL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</si>
</sst>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_(* #,##0.00_);_(* \(#,##0.0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&quot;Ativar&quot;;&quot;Ativar&quot;;&quot;Desativar&quot;"/>
    <numFmt numFmtId="186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Arial"/>
      <family val="2"/>
    </font>
    <font>
      <sz val="8.25"/>
      <name val="Arial"/>
      <family val="2"/>
    </font>
    <font>
      <b/>
      <sz val="8.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.2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80" fontId="5" fillId="0" borderId="13" xfId="53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180" fontId="7" fillId="0" borderId="13" xfId="53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43" fontId="8" fillId="0" borderId="11" xfId="53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180" fontId="5" fillId="0" borderId="20" xfId="53" applyNumberFormat="1" applyFont="1" applyBorder="1" applyAlignment="1">
      <alignment horizontal="right" vertical="center"/>
    </xf>
    <xf numFmtId="180" fontId="7" fillId="0" borderId="21" xfId="53" applyNumberFormat="1" applyFont="1" applyBorder="1" applyAlignment="1">
      <alignment horizontal="right" vertical="center"/>
    </xf>
    <xf numFmtId="180" fontId="7" fillId="0" borderId="0" xfId="53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180" fontId="7" fillId="0" borderId="23" xfId="53" applyNumberFormat="1" applyFont="1" applyBorder="1" applyAlignment="1">
      <alignment horizontal="right" vertical="center"/>
    </xf>
    <xf numFmtId="180" fontId="7" fillId="0" borderId="16" xfId="53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80" fontId="5" fillId="0" borderId="13" xfId="0" applyNumberFormat="1" applyFont="1" applyBorder="1" applyAlignment="1">
      <alignment/>
    </xf>
    <xf numFmtId="39" fontId="5" fillId="0" borderId="12" xfId="53" applyNumberFormat="1" applyFont="1" applyBorder="1" applyAlignment="1">
      <alignment horizontal="right" vertical="center"/>
    </xf>
    <xf numFmtId="39" fontId="7" fillId="0" borderId="12" xfId="53" applyNumberFormat="1" applyFont="1" applyBorder="1" applyAlignment="1">
      <alignment horizontal="right" vertical="center"/>
    </xf>
    <xf numFmtId="43" fontId="8" fillId="0" borderId="12" xfId="53" applyFont="1" applyBorder="1" applyAlignment="1">
      <alignment horizontal="right" vertical="center"/>
    </xf>
    <xf numFmtId="180" fontId="7" fillId="0" borderId="15" xfId="53" applyNumberFormat="1" applyFont="1" applyBorder="1" applyAlignment="1">
      <alignment horizontal="right" vertical="center"/>
    </xf>
    <xf numFmtId="180" fontId="7" fillId="0" borderId="17" xfId="53" applyNumberFormat="1" applyFont="1" applyBorder="1" applyAlignment="1">
      <alignment horizontal="right" vertical="center"/>
    </xf>
    <xf numFmtId="0" fontId="5" fillId="0" borderId="10" xfId="0" applyFont="1" applyBorder="1" applyAlignment="1" quotePrefix="1">
      <alignment horizontal="left" vertical="center"/>
    </xf>
    <xf numFmtId="0" fontId="7" fillId="0" borderId="14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22" xfId="0" applyFont="1" applyBorder="1" applyAlignment="1" quotePrefix="1">
      <alignment horizontal="left" vertical="center"/>
    </xf>
    <xf numFmtId="180" fontId="5" fillId="0" borderId="24" xfId="53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80" fontId="5" fillId="33" borderId="13" xfId="53" applyNumberFormat="1" applyFont="1" applyFill="1" applyBorder="1" applyAlignment="1">
      <alignment horizontal="right" vertical="center"/>
    </xf>
    <xf numFmtId="180" fontId="7" fillId="33" borderId="13" xfId="53" applyNumberFormat="1" applyFont="1" applyFill="1" applyBorder="1" applyAlignment="1">
      <alignment horizontal="right" vertical="center"/>
    </xf>
    <xf numFmtId="43" fontId="8" fillId="33" borderId="11" xfId="53" applyFont="1" applyFill="1" applyBorder="1" applyAlignment="1">
      <alignment horizontal="right" vertical="center"/>
    </xf>
    <xf numFmtId="180" fontId="5" fillId="33" borderId="13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80" fontId="3" fillId="0" borderId="11" xfId="53" applyNumberFormat="1" applyFont="1" applyBorder="1" applyAlignment="1">
      <alignment/>
    </xf>
    <xf numFmtId="180" fontId="3" fillId="0" borderId="12" xfId="53" applyNumberFormat="1" applyFont="1" applyBorder="1" applyAlignment="1">
      <alignment/>
    </xf>
    <xf numFmtId="180" fontId="3" fillId="0" borderId="13" xfId="53" applyNumberFormat="1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/>
    </xf>
    <xf numFmtId="180" fontId="7" fillId="0" borderId="13" xfId="53" applyNumberFormat="1" applyFont="1" applyBorder="1" applyAlignment="1">
      <alignment/>
    </xf>
    <xf numFmtId="0" fontId="5" fillId="0" borderId="13" xfId="0" applyFont="1" applyBorder="1" applyAlignment="1">
      <alignment/>
    </xf>
    <xf numFmtId="180" fontId="5" fillId="0" borderId="13" xfId="53" applyNumberFormat="1" applyFont="1" applyBorder="1" applyAlignment="1">
      <alignment/>
    </xf>
    <xf numFmtId="43" fontId="5" fillId="0" borderId="13" xfId="53" applyFont="1" applyBorder="1" applyAlignment="1">
      <alignment/>
    </xf>
    <xf numFmtId="43" fontId="3" fillId="0" borderId="0" xfId="53" applyFont="1" applyAlignment="1">
      <alignment/>
    </xf>
    <xf numFmtId="0" fontId="3" fillId="0" borderId="19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180" fontId="13" fillId="0" borderId="13" xfId="53" applyNumberFormat="1" applyFont="1" applyBorder="1" applyAlignment="1">
      <alignment horizontal="right" vertical="center"/>
    </xf>
    <xf numFmtId="0" fontId="11" fillId="0" borderId="13" xfId="0" applyFont="1" applyBorder="1" applyAlignment="1" quotePrefix="1">
      <alignment horizontal="left" vertical="center"/>
    </xf>
    <xf numFmtId="180" fontId="11" fillId="0" borderId="13" xfId="53" applyNumberFormat="1" applyFont="1" applyBorder="1" applyAlignment="1">
      <alignment horizontal="right" vertical="center"/>
    </xf>
    <xf numFmtId="0" fontId="13" fillId="0" borderId="13" xfId="0" applyFont="1" applyBorder="1" applyAlignment="1" quotePrefix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180" fontId="5" fillId="0" borderId="0" xfId="53" applyNumberFormat="1" applyFont="1" applyAlignment="1">
      <alignment horizontal="right" vertical="center"/>
    </xf>
    <xf numFmtId="43" fontId="14" fillId="0" borderId="0" xfId="53" applyFont="1" applyAlignment="1">
      <alignment horizontal="right" vertical="center"/>
    </xf>
    <xf numFmtId="180" fontId="3" fillId="0" borderId="0" xfId="0" applyNumberFormat="1" applyFont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center"/>
    </xf>
    <xf numFmtId="180" fontId="7" fillId="0" borderId="0" xfId="53" applyNumberFormat="1" applyFont="1" applyAlignment="1">
      <alignment horizontal="right" vertical="center"/>
    </xf>
    <xf numFmtId="43" fontId="15" fillId="0" borderId="0" xfId="53" applyFont="1" applyAlignment="1">
      <alignment horizontal="right" vertical="center"/>
    </xf>
    <xf numFmtId="43" fontId="5" fillId="0" borderId="0" xfId="53" applyFont="1" applyAlignment="1">
      <alignment horizontal="right" vertical="center"/>
    </xf>
    <xf numFmtId="180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/>
    </xf>
    <xf numFmtId="180" fontId="6" fillId="0" borderId="21" xfId="53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180" fontId="3" fillId="0" borderId="21" xfId="53" applyNumberFormat="1" applyFont="1" applyBorder="1" applyAlignment="1">
      <alignment/>
    </xf>
    <xf numFmtId="180" fontId="3" fillId="0" borderId="15" xfId="53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180" fontId="3" fillId="0" borderId="21" xfId="53" applyNumberFormat="1" applyFont="1" applyBorder="1" applyAlignment="1">
      <alignment horizontal="right" vertical="center"/>
    </xf>
    <xf numFmtId="180" fontId="3" fillId="0" borderId="15" xfId="53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left" vertical="center"/>
    </xf>
    <xf numFmtId="180" fontId="6" fillId="0" borderId="23" xfId="53" applyNumberFormat="1" applyFont="1" applyBorder="1" applyAlignment="1">
      <alignment horizontal="right" vertical="center"/>
    </xf>
    <xf numFmtId="43" fontId="3" fillId="0" borderId="0" xfId="0" applyNumberFormat="1" applyFont="1" applyAlignment="1">
      <alignment/>
    </xf>
    <xf numFmtId="180" fontId="3" fillId="33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80" fontId="3" fillId="0" borderId="13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180" fontId="5" fillId="0" borderId="21" xfId="53" applyNumberFormat="1" applyFont="1" applyBorder="1" applyAlignment="1">
      <alignment horizontal="right" vertical="center"/>
    </xf>
    <xf numFmtId="180" fontId="5" fillId="0" borderId="15" xfId="53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80" fontId="5" fillId="0" borderId="23" xfId="53" applyNumberFormat="1" applyFont="1" applyBorder="1" applyAlignment="1">
      <alignment horizontal="right" vertical="center"/>
    </xf>
    <xf numFmtId="180" fontId="5" fillId="0" borderId="17" xfId="53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/>
    </xf>
    <xf numFmtId="49" fontId="5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5" fillId="0" borderId="22" xfId="0" applyNumberFormat="1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49" fontId="5" fillId="0" borderId="18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/>
    </xf>
    <xf numFmtId="180" fontId="5" fillId="0" borderId="20" xfId="0" applyNumberFormat="1" applyFont="1" applyBorder="1" applyAlignment="1">
      <alignment horizontal="left" vertical="center"/>
    </xf>
    <xf numFmtId="180" fontId="5" fillId="0" borderId="19" xfId="0" applyNumberFormat="1" applyFont="1" applyBorder="1" applyAlignment="1">
      <alignment horizontal="left" vertical="center"/>
    </xf>
    <xf numFmtId="180" fontId="7" fillId="0" borderId="20" xfId="0" applyNumberFormat="1" applyFont="1" applyBorder="1" applyAlignment="1">
      <alignment/>
    </xf>
    <xf numFmtId="180" fontId="7" fillId="0" borderId="19" xfId="0" applyNumberFormat="1" applyFont="1" applyBorder="1" applyAlignment="1">
      <alignment/>
    </xf>
    <xf numFmtId="180" fontId="5" fillId="0" borderId="21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left" vertical="center"/>
    </xf>
    <xf numFmtId="180" fontId="7" fillId="0" borderId="21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33" borderId="0" xfId="0" applyFont="1" applyFill="1" applyAlignment="1">
      <alignment/>
    </xf>
    <xf numFmtId="180" fontId="7" fillId="0" borderId="21" xfId="53" applyNumberFormat="1" applyFont="1" applyBorder="1" applyAlignment="1">
      <alignment/>
    </xf>
    <xf numFmtId="180" fontId="7" fillId="0" borderId="0" xfId="53" applyNumberFormat="1" applyFont="1" applyBorder="1" applyAlignment="1">
      <alignment/>
    </xf>
    <xf numFmtId="49" fontId="7" fillId="0" borderId="14" xfId="0" applyNumberFormat="1" applyFont="1" applyFill="1" applyBorder="1" applyAlignment="1">
      <alignment horizontal="left" vertical="center"/>
    </xf>
    <xf numFmtId="49" fontId="57" fillId="0" borderId="0" xfId="0" applyNumberFormat="1" applyFont="1" applyAlignment="1">
      <alignment horizontal="left" vertical="center"/>
    </xf>
    <xf numFmtId="186" fontId="5" fillId="0" borderId="0" xfId="53" applyNumberFormat="1" applyFont="1" applyAlignment="1">
      <alignment horizontal="righ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49" fontId="16" fillId="0" borderId="16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180" fontId="5" fillId="0" borderId="0" xfId="53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49" fontId="9" fillId="0" borderId="0" xfId="0" applyNumberFormat="1" applyFont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/>
    </xf>
    <xf numFmtId="186" fontId="7" fillId="0" borderId="0" xfId="53" applyNumberFormat="1" applyFont="1" applyAlignment="1">
      <alignment/>
    </xf>
    <xf numFmtId="180" fontId="7" fillId="0" borderId="20" xfId="53" applyNumberFormat="1" applyFont="1" applyBorder="1" applyAlignment="1">
      <alignment/>
    </xf>
    <xf numFmtId="180" fontId="7" fillId="0" borderId="19" xfId="53" applyNumberFormat="1" applyFont="1" applyBorder="1" applyAlignment="1">
      <alignment/>
    </xf>
    <xf numFmtId="180" fontId="7" fillId="0" borderId="24" xfId="53" applyNumberFormat="1" applyFont="1" applyBorder="1" applyAlignment="1">
      <alignment/>
    </xf>
    <xf numFmtId="0" fontId="7" fillId="0" borderId="14" xfId="0" applyFont="1" applyBorder="1" applyAlignment="1">
      <alignment/>
    </xf>
    <xf numFmtId="180" fontId="7" fillId="0" borderId="15" xfId="53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justify" wrapText="1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8" xfId="0" applyNumberFormat="1" applyFont="1" applyBorder="1" applyAlignment="1">
      <alignment horizontal="justify" vertical="justify" wrapText="1"/>
    </xf>
    <xf numFmtId="49" fontId="6" fillId="0" borderId="19" xfId="0" applyNumberFormat="1" applyFont="1" applyBorder="1" applyAlignment="1">
      <alignment horizontal="justify" vertical="justify" wrapText="1"/>
    </xf>
    <xf numFmtId="49" fontId="6" fillId="0" borderId="24" xfId="0" applyNumberFormat="1" applyFont="1" applyBorder="1" applyAlignment="1">
      <alignment horizontal="justify" vertical="justify" wrapText="1"/>
    </xf>
    <xf numFmtId="49" fontId="6" fillId="0" borderId="22" xfId="0" applyNumberFormat="1" applyFont="1" applyBorder="1" applyAlignment="1">
      <alignment horizontal="justify" vertical="justify" wrapText="1"/>
    </xf>
    <xf numFmtId="49" fontId="6" fillId="0" borderId="16" xfId="0" applyNumberFormat="1" applyFont="1" applyBorder="1" applyAlignment="1">
      <alignment horizontal="justify" vertical="justify" wrapText="1"/>
    </xf>
    <xf numFmtId="49" fontId="6" fillId="0" borderId="17" xfId="0" applyNumberFormat="1" applyFont="1" applyBorder="1" applyAlignment="1">
      <alignment horizontal="justify" vertical="justify" wrapText="1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justify" vertical="justify" wrapText="1"/>
    </xf>
    <xf numFmtId="49" fontId="3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center"/>
    </xf>
    <xf numFmtId="49" fontId="6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6" fillId="0" borderId="22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161925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%20-%20RREO%20-%204&#186;%20B%20-%20Resultado%20Prim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 Primár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40.57421875" style="2" bestFit="1" customWidth="1"/>
    <col min="2" max="2" width="10.421875" style="2" customWidth="1"/>
    <col min="3" max="5" width="13.8515625" style="2" customWidth="1"/>
    <col min="6" max="8" width="14.00390625" style="2" customWidth="1"/>
    <col min="9" max="9" width="13.8515625" style="2" customWidth="1"/>
    <col min="10" max="10" width="14.28125" style="2" bestFit="1" customWidth="1"/>
    <col min="11" max="11" width="13.57421875" style="2" bestFit="1" customWidth="1"/>
    <col min="12" max="16384" width="9.140625" style="2" customWidth="1"/>
  </cols>
  <sheetData>
    <row r="1" spans="1:6" ht="12.75" customHeight="1">
      <c r="A1" s="191" t="s">
        <v>0</v>
      </c>
      <c r="B1" s="191"/>
      <c r="C1" s="191"/>
      <c r="D1" s="191"/>
      <c r="E1" s="191"/>
      <c r="F1" s="191"/>
    </row>
    <row r="2" spans="1:6" ht="12.75" customHeight="1">
      <c r="A2" s="191"/>
      <c r="B2" s="191"/>
      <c r="C2" s="191"/>
      <c r="D2" s="191"/>
      <c r="E2" s="191"/>
      <c r="F2" s="191"/>
    </row>
    <row r="3" spans="1:6" ht="12.75" customHeight="1">
      <c r="A3" s="191"/>
      <c r="B3" s="191"/>
      <c r="C3" s="191"/>
      <c r="D3" s="191"/>
      <c r="E3" s="191"/>
      <c r="F3" s="191"/>
    </row>
    <row r="4" ht="12.75"/>
    <row r="5" spans="1:11" ht="15.75">
      <c r="A5" s="50" t="s">
        <v>57</v>
      </c>
      <c r="K5" s="52" t="s">
        <v>67</v>
      </c>
    </row>
    <row r="6" spans="1:11" ht="15.75">
      <c r="A6" s="187" t="s">
        <v>58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="51" customFormat="1" ht="12"/>
    <row r="8" spans="1:11" ht="21">
      <c r="A8" s="37" t="s">
        <v>1</v>
      </c>
      <c r="B8" s="4"/>
      <c r="C8" s="4"/>
      <c r="D8" s="4"/>
      <c r="E8" s="5"/>
      <c r="F8" s="6" t="s">
        <v>42</v>
      </c>
      <c r="G8" s="6" t="s">
        <v>43</v>
      </c>
      <c r="H8" s="6" t="s">
        <v>44</v>
      </c>
      <c r="I8" s="45" t="s">
        <v>45</v>
      </c>
      <c r="J8" s="6" t="s">
        <v>46</v>
      </c>
      <c r="K8" s="6" t="s">
        <v>47</v>
      </c>
    </row>
    <row r="9" spans="1:11" ht="12.75">
      <c r="A9" s="37" t="s">
        <v>2</v>
      </c>
      <c r="B9" s="7"/>
      <c r="C9" s="7"/>
      <c r="D9" s="7"/>
      <c r="E9" s="8"/>
      <c r="F9" s="46">
        <f aca="true" t="shared" si="0" ref="F9:K9">SUM(F10:F15)</f>
        <v>958515000</v>
      </c>
      <c r="G9" s="46">
        <f t="shared" si="0"/>
        <v>969393804.11</v>
      </c>
      <c r="H9" s="46">
        <f t="shared" si="0"/>
        <v>667723640.2299999</v>
      </c>
      <c r="I9" s="46">
        <f t="shared" si="0"/>
        <v>165190263.49</v>
      </c>
      <c r="J9" s="46">
        <f t="shared" si="0"/>
        <v>691917872.38</v>
      </c>
      <c r="K9" s="46">
        <f t="shared" si="0"/>
        <v>277475931.73</v>
      </c>
    </row>
    <row r="10" spans="1:11" ht="12.75">
      <c r="A10" s="38" t="s">
        <v>3</v>
      </c>
      <c r="B10" s="11"/>
      <c r="C10" s="11"/>
      <c r="D10" s="11"/>
      <c r="E10" s="12"/>
      <c r="F10" s="13">
        <v>235930800</v>
      </c>
      <c r="G10" s="13">
        <v>235930800</v>
      </c>
      <c r="H10" s="13">
        <v>160833694</v>
      </c>
      <c r="I10" s="47">
        <v>44285979.13</v>
      </c>
      <c r="J10" s="13">
        <v>163945880.18</v>
      </c>
      <c r="K10" s="13">
        <v>71984919.82</v>
      </c>
    </row>
    <row r="11" spans="1:11" ht="12.75">
      <c r="A11" s="39" t="s">
        <v>4</v>
      </c>
      <c r="B11" s="4"/>
      <c r="C11" s="4"/>
      <c r="D11" s="4"/>
      <c r="E11" s="5"/>
      <c r="F11" s="13">
        <v>49403000</v>
      </c>
      <c r="G11" s="13">
        <v>49403000</v>
      </c>
      <c r="H11" s="13">
        <v>33095549.28</v>
      </c>
      <c r="I11" s="47">
        <v>8478053.5</v>
      </c>
      <c r="J11" s="13">
        <v>35109129.03</v>
      </c>
      <c r="K11" s="13">
        <v>14293870.97</v>
      </c>
    </row>
    <row r="12" spans="1:11" ht="12.75">
      <c r="A12" s="38" t="s">
        <v>5</v>
      </c>
      <c r="B12" s="11"/>
      <c r="C12" s="11"/>
      <c r="D12" s="11"/>
      <c r="E12" s="12"/>
      <c r="F12" s="13">
        <v>25841400</v>
      </c>
      <c r="G12" s="13">
        <v>25872291</v>
      </c>
      <c r="H12" s="13">
        <v>17276135</v>
      </c>
      <c r="I12" s="47">
        <v>8246183.21</v>
      </c>
      <c r="J12" s="13">
        <v>33168716.57</v>
      </c>
      <c r="K12" s="13">
        <v>-7296425.57</v>
      </c>
    </row>
    <row r="13" spans="1:11" ht="12.75">
      <c r="A13" s="39" t="s">
        <v>6</v>
      </c>
      <c r="B13" s="4"/>
      <c r="C13" s="4"/>
      <c r="D13" s="4"/>
      <c r="E13" s="5"/>
      <c r="F13" s="13">
        <v>92323000</v>
      </c>
      <c r="G13" s="13">
        <v>92323000</v>
      </c>
      <c r="H13" s="13">
        <v>61416664</v>
      </c>
      <c r="I13" s="47">
        <v>16439753.03</v>
      </c>
      <c r="J13" s="13">
        <v>64970301.8</v>
      </c>
      <c r="K13" s="13">
        <v>27352698.2</v>
      </c>
    </row>
    <row r="14" spans="1:11" ht="12.75">
      <c r="A14" s="38" t="s">
        <v>7</v>
      </c>
      <c r="B14" s="11"/>
      <c r="C14" s="11"/>
      <c r="D14" s="11"/>
      <c r="E14" s="12"/>
      <c r="F14" s="13">
        <v>523987000</v>
      </c>
      <c r="G14" s="13">
        <v>534739289.72</v>
      </c>
      <c r="H14" s="13">
        <v>374385733.32</v>
      </c>
      <c r="I14" s="47">
        <v>82872823.53</v>
      </c>
      <c r="J14" s="13">
        <v>365060730.88</v>
      </c>
      <c r="K14" s="13">
        <v>169678558.84</v>
      </c>
    </row>
    <row r="15" spans="1:11" ht="12.75">
      <c r="A15" s="39" t="s">
        <v>8</v>
      </c>
      <c r="B15" s="4"/>
      <c r="C15" s="4"/>
      <c r="D15" s="4"/>
      <c r="E15" s="5"/>
      <c r="F15" s="13">
        <v>31029800</v>
      </c>
      <c r="G15" s="13">
        <v>31125423.39</v>
      </c>
      <c r="H15" s="13">
        <v>20715864.63</v>
      </c>
      <c r="I15" s="47">
        <v>4867471.09</v>
      </c>
      <c r="J15" s="13">
        <v>29663113.92</v>
      </c>
      <c r="K15" s="13">
        <v>1462309.47</v>
      </c>
    </row>
    <row r="16" spans="1:11" ht="12.75">
      <c r="A16" s="40" t="s">
        <v>9</v>
      </c>
      <c r="B16" s="15"/>
      <c r="C16" s="15"/>
      <c r="D16" s="15"/>
      <c r="E16" s="16"/>
      <c r="F16" s="46">
        <f aca="true" t="shared" si="1" ref="F16:K16">SUM(F17:F19)</f>
        <v>6334000</v>
      </c>
      <c r="G16" s="46">
        <f t="shared" si="1"/>
        <v>11365341.27</v>
      </c>
      <c r="H16" s="46">
        <f t="shared" si="1"/>
        <v>10474541.27</v>
      </c>
      <c r="I16" s="46">
        <f t="shared" si="1"/>
        <v>2194840.62</v>
      </c>
      <c r="J16" s="46">
        <f t="shared" si="1"/>
        <v>5345115.1</v>
      </c>
      <c r="K16" s="46">
        <f t="shared" si="1"/>
        <v>6020226.17</v>
      </c>
    </row>
    <row r="17" spans="1:11" ht="12.75">
      <c r="A17" s="39" t="s">
        <v>10</v>
      </c>
      <c r="B17" s="4"/>
      <c r="C17" s="4"/>
      <c r="D17" s="4"/>
      <c r="E17" s="5"/>
      <c r="F17" s="13">
        <v>3600000</v>
      </c>
      <c r="G17" s="13">
        <v>4459681.27</v>
      </c>
      <c r="H17" s="13">
        <v>4459681.27</v>
      </c>
      <c r="I17" s="47">
        <v>2067258.71</v>
      </c>
      <c r="J17" s="13">
        <v>3808246.36</v>
      </c>
      <c r="K17" s="13">
        <v>651434.91</v>
      </c>
    </row>
    <row r="18" spans="1:11" ht="12.75">
      <c r="A18" s="38" t="s">
        <v>11</v>
      </c>
      <c r="B18" s="11"/>
      <c r="C18" s="11"/>
      <c r="D18" s="11"/>
      <c r="E18" s="12"/>
      <c r="F18" s="13">
        <v>124000</v>
      </c>
      <c r="G18" s="13">
        <v>124000</v>
      </c>
      <c r="H18" s="13">
        <v>83200</v>
      </c>
      <c r="I18" s="47">
        <v>4656.91</v>
      </c>
      <c r="J18" s="13">
        <v>281105.96</v>
      </c>
      <c r="K18" s="13">
        <v>-157105.96</v>
      </c>
    </row>
    <row r="19" spans="1:11" ht="12.75">
      <c r="A19" s="39" t="s">
        <v>12</v>
      </c>
      <c r="B19" s="4"/>
      <c r="C19" s="4"/>
      <c r="D19" s="4"/>
      <c r="E19" s="5"/>
      <c r="F19" s="13">
        <v>2610000</v>
      </c>
      <c r="G19" s="13">
        <v>6781660</v>
      </c>
      <c r="H19" s="13">
        <v>5931660</v>
      </c>
      <c r="I19" s="47">
        <v>122925</v>
      </c>
      <c r="J19" s="13">
        <v>1255762.78</v>
      </c>
      <c r="K19" s="13">
        <v>5525897.22</v>
      </c>
    </row>
    <row r="20" spans="1:11" ht="12.75">
      <c r="A20" s="40" t="s">
        <v>13</v>
      </c>
      <c r="B20" s="15"/>
      <c r="C20" s="15"/>
      <c r="D20" s="15"/>
      <c r="E20" s="16"/>
      <c r="F20" s="9">
        <v>69200000</v>
      </c>
      <c r="G20" s="9">
        <v>69200000</v>
      </c>
      <c r="H20" s="9">
        <v>48697072</v>
      </c>
      <c r="I20" s="46">
        <v>10613331.68</v>
      </c>
      <c r="J20" s="9">
        <v>48155033.68</v>
      </c>
      <c r="K20" s="9">
        <v>21044966.32</v>
      </c>
    </row>
    <row r="21" spans="1:11" ht="12.75">
      <c r="A21" s="37" t="s">
        <v>14</v>
      </c>
      <c r="B21" s="7"/>
      <c r="C21" s="7"/>
      <c r="D21" s="7"/>
      <c r="E21" s="8"/>
      <c r="F21" s="46">
        <f aca="true" t="shared" si="2" ref="F21:K21">SUM(F22:F25)</f>
        <v>72351000</v>
      </c>
      <c r="G21" s="46">
        <f t="shared" si="2"/>
        <v>72351000</v>
      </c>
      <c r="H21" s="46">
        <f t="shared" si="2"/>
        <v>48188350.4</v>
      </c>
      <c r="I21" s="46">
        <f t="shared" si="2"/>
        <v>12498111.67</v>
      </c>
      <c r="J21" s="46">
        <f t="shared" si="2"/>
        <v>52303710.72</v>
      </c>
      <c r="K21" s="46">
        <f t="shared" si="2"/>
        <v>20047289.279999997</v>
      </c>
    </row>
    <row r="22" spans="1:11" ht="12.75">
      <c r="A22" s="39" t="s">
        <v>15</v>
      </c>
      <c r="B22" s="7"/>
      <c r="C22" s="7"/>
      <c r="D22" s="7"/>
      <c r="E22" s="8"/>
      <c r="F22" s="13">
        <v>650000</v>
      </c>
      <c r="G22" s="13">
        <v>650000</v>
      </c>
      <c r="H22" s="13">
        <v>413700</v>
      </c>
      <c r="I22" s="47">
        <v>127706.48</v>
      </c>
      <c r="J22" s="13">
        <v>383119.44</v>
      </c>
      <c r="K22" s="13">
        <v>266880.56</v>
      </c>
    </row>
    <row r="23" spans="1:11" ht="12.75">
      <c r="A23" s="39" t="s">
        <v>16</v>
      </c>
      <c r="B23" s="7"/>
      <c r="C23" s="7"/>
      <c r="D23" s="7"/>
      <c r="E23" s="8"/>
      <c r="F23" s="13">
        <v>68930000</v>
      </c>
      <c r="G23" s="13">
        <v>68930000</v>
      </c>
      <c r="H23" s="13">
        <v>45953322.4</v>
      </c>
      <c r="I23" s="47">
        <v>11733732.88</v>
      </c>
      <c r="J23" s="13">
        <v>49631527.51</v>
      </c>
      <c r="K23" s="13">
        <v>19298472.49</v>
      </c>
    </row>
    <row r="24" spans="1:11" ht="12.75">
      <c r="A24" s="39" t="s">
        <v>17</v>
      </c>
      <c r="B24" s="7"/>
      <c r="C24" s="7"/>
      <c r="D24" s="7"/>
      <c r="E24" s="8"/>
      <c r="F24" s="13">
        <v>1900000</v>
      </c>
      <c r="G24" s="13">
        <v>1900000</v>
      </c>
      <c r="H24" s="13">
        <v>1240000</v>
      </c>
      <c r="I24" s="47">
        <v>443938.79</v>
      </c>
      <c r="J24" s="13">
        <v>1567698.95</v>
      </c>
      <c r="K24" s="13">
        <v>332301.05</v>
      </c>
    </row>
    <row r="25" spans="1:11" ht="12.75">
      <c r="A25" s="39" t="s">
        <v>18</v>
      </c>
      <c r="B25" s="7"/>
      <c r="C25" s="7"/>
      <c r="D25" s="7"/>
      <c r="E25" s="8"/>
      <c r="F25" s="13">
        <v>871000</v>
      </c>
      <c r="G25" s="13">
        <v>871000</v>
      </c>
      <c r="H25" s="13">
        <v>581328</v>
      </c>
      <c r="I25" s="47">
        <v>192733.52</v>
      </c>
      <c r="J25" s="13">
        <v>721364.82</v>
      </c>
      <c r="K25" s="13">
        <v>149635.18</v>
      </c>
    </row>
    <row r="26" spans="1:11" ht="12.75">
      <c r="A26" s="37" t="s">
        <v>19</v>
      </c>
      <c r="B26" s="7"/>
      <c r="C26" s="7"/>
      <c r="D26" s="7"/>
      <c r="E26" s="8"/>
      <c r="F26" s="46">
        <f aca="true" t="shared" si="3" ref="F26:K26">+F9+F16+F21-F20</f>
        <v>968000000</v>
      </c>
      <c r="G26" s="46">
        <f t="shared" si="3"/>
        <v>983910145.38</v>
      </c>
      <c r="H26" s="46">
        <f t="shared" si="3"/>
        <v>677689459.8999999</v>
      </c>
      <c r="I26" s="46">
        <f t="shared" si="3"/>
        <v>169269884.1</v>
      </c>
      <c r="J26" s="46">
        <f t="shared" si="3"/>
        <v>701411664.5200001</v>
      </c>
      <c r="K26" s="46">
        <f t="shared" si="3"/>
        <v>282498480.86</v>
      </c>
    </row>
    <row r="27" spans="1:11" ht="12.75">
      <c r="A27" s="14" t="s">
        <v>20</v>
      </c>
      <c r="B27" s="4"/>
      <c r="C27" s="4"/>
      <c r="D27" s="4"/>
      <c r="E27" s="5"/>
      <c r="F27" s="13">
        <v>0</v>
      </c>
      <c r="G27" s="13">
        <v>0</v>
      </c>
      <c r="H27" s="13">
        <v>0</v>
      </c>
      <c r="I27" s="47">
        <v>0</v>
      </c>
      <c r="J27" s="13">
        <v>0</v>
      </c>
      <c r="K27" s="13">
        <v>0</v>
      </c>
    </row>
    <row r="28" spans="1:11" ht="12.75">
      <c r="A28" s="37" t="s">
        <v>61</v>
      </c>
      <c r="B28" s="7"/>
      <c r="C28" s="7"/>
      <c r="D28" s="7"/>
      <c r="E28" s="8"/>
      <c r="F28" s="46">
        <f aca="true" t="shared" si="4" ref="F28:K28">+F26</f>
        <v>968000000</v>
      </c>
      <c r="G28" s="46">
        <f t="shared" si="4"/>
        <v>983910145.38</v>
      </c>
      <c r="H28" s="46">
        <f t="shared" si="4"/>
        <v>677689459.8999999</v>
      </c>
      <c r="I28" s="46">
        <f t="shared" si="4"/>
        <v>169269884.1</v>
      </c>
      <c r="J28" s="46">
        <f t="shared" si="4"/>
        <v>701411664.5200001</v>
      </c>
      <c r="K28" s="46">
        <f t="shared" si="4"/>
        <v>282498480.86</v>
      </c>
    </row>
    <row r="29" spans="1:11" ht="12.75">
      <c r="A29" s="41" t="s">
        <v>59</v>
      </c>
      <c r="B29" s="17"/>
      <c r="C29" s="17"/>
      <c r="D29" s="17"/>
      <c r="E29" s="18"/>
      <c r="F29" s="9">
        <v>0</v>
      </c>
      <c r="G29" s="9">
        <v>0</v>
      </c>
      <c r="H29" s="9">
        <v>0</v>
      </c>
      <c r="I29" s="46">
        <v>0</v>
      </c>
      <c r="J29" s="9">
        <v>0</v>
      </c>
      <c r="K29" s="9">
        <v>0</v>
      </c>
    </row>
    <row r="30" spans="1:11" ht="12.75">
      <c r="A30" s="53" t="s">
        <v>60</v>
      </c>
      <c r="B30" s="17"/>
      <c r="C30" s="17"/>
      <c r="D30" s="17"/>
      <c r="E30" s="18"/>
      <c r="F30" s="46">
        <f aca="true" t="shared" si="5" ref="F30:K30">+F28</f>
        <v>968000000</v>
      </c>
      <c r="G30" s="46">
        <f t="shared" si="5"/>
        <v>983910145.38</v>
      </c>
      <c r="H30" s="46">
        <f t="shared" si="5"/>
        <v>677689459.8999999</v>
      </c>
      <c r="I30" s="46">
        <f t="shared" si="5"/>
        <v>169269884.1</v>
      </c>
      <c r="J30" s="46">
        <f t="shared" si="5"/>
        <v>701411664.5200001</v>
      </c>
      <c r="K30" s="46">
        <f t="shared" si="5"/>
        <v>282498480.86</v>
      </c>
    </row>
    <row r="31" spans="1:11" s="1" customFormat="1" ht="8.25">
      <c r="A31" s="19"/>
      <c r="B31" s="20"/>
      <c r="C31" s="20"/>
      <c r="D31" s="20"/>
      <c r="E31" s="20"/>
      <c r="F31" s="21"/>
      <c r="G31" s="21"/>
      <c r="H31" s="21"/>
      <c r="I31" s="48"/>
      <c r="J31" s="21"/>
      <c r="K31" s="34"/>
    </row>
    <row r="32" spans="1:11" ht="12.75">
      <c r="A32" s="22" t="s">
        <v>21</v>
      </c>
      <c r="B32" s="23"/>
      <c r="C32" s="23"/>
      <c r="D32" s="23"/>
      <c r="E32" s="23"/>
      <c r="F32" s="24"/>
      <c r="G32" s="24">
        <f>SUM(G33)</f>
        <v>76770215.52</v>
      </c>
      <c r="H32" s="24"/>
      <c r="I32" s="24"/>
      <c r="J32" s="24">
        <f>SUM(J33)</f>
        <v>76770215.52</v>
      </c>
      <c r="K32" s="42">
        <f>SUM(K33:K34)</f>
        <v>0</v>
      </c>
    </row>
    <row r="33" spans="1:11" ht="12.75">
      <c r="A33" s="10" t="s">
        <v>22</v>
      </c>
      <c r="B33" s="15"/>
      <c r="C33" s="15"/>
      <c r="D33" s="15"/>
      <c r="E33" s="15"/>
      <c r="F33" s="25"/>
      <c r="G33" s="26">
        <v>76770215.52</v>
      </c>
      <c r="H33" s="25"/>
      <c r="I33" s="25"/>
      <c r="J33" s="25">
        <v>76770215.52</v>
      </c>
      <c r="K33" s="35">
        <v>0</v>
      </c>
    </row>
    <row r="34" spans="1:11" ht="12.75">
      <c r="A34" s="27" t="s">
        <v>23</v>
      </c>
      <c r="B34" s="17"/>
      <c r="C34" s="17"/>
      <c r="D34" s="17"/>
      <c r="E34" s="17"/>
      <c r="F34" s="28">
        <v>0</v>
      </c>
      <c r="G34" s="29">
        <v>0</v>
      </c>
      <c r="H34" s="28">
        <v>0</v>
      </c>
      <c r="I34" s="28">
        <v>0</v>
      </c>
      <c r="J34" s="28">
        <v>0</v>
      </c>
      <c r="K34" s="36">
        <v>0</v>
      </c>
    </row>
    <row r="35" spans="1:11" ht="12.75">
      <c r="A35" s="30" t="s">
        <v>24</v>
      </c>
      <c r="B35" s="4"/>
      <c r="C35" s="4"/>
      <c r="D35" s="4"/>
      <c r="E35" s="4"/>
      <c r="F35" s="31">
        <f>F30</f>
        <v>968000000</v>
      </c>
      <c r="G35" s="31">
        <f>SUM(G30+G32)</f>
        <v>1060680360.9</v>
      </c>
      <c r="H35" s="31">
        <f>H30</f>
        <v>677689459.8999999</v>
      </c>
      <c r="I35" s="49">
        <f>I30+I32</f>
        <v>169269884.1</v>
      </c>
      <c r="J35" s="31">
        <f>J30</f>
        <v>701411664.5200001</v>
      </c>
      <c r="K35" s="31">
        <f>K30</f>
        <v>282498480.86</v>
      </c>
    </row>
    <row r="37" spans="1:11" ht="21">
      <c r="A37" s="3" t="s">
        <v>25</v>
      </c>
      <c r="B37" s="5"/>
      <c r="C37" s="6" t="s">
        <v>48</v>
      </c>
      <c r="D37" s="6" t="s">
        <v>49</v>
      </c>
      <c r="E37" s="6" t="s">
        <v>50</v>
      </c>
      <c r="F37" s="6" t="s">
        <v>51</v>
      </c>
      <c r="G37" s="6" t="s">
        <v>52</v>
      </c>
      <c r="H37" s="6" t="s">
        <v>53</v>
      </c>
      <c r="I37" s="6" t="s">
        <v>54</v>
      </c>
      <c r="J37" s="6" t="s">
        <v>55</v>
      </c>
      <c r="K37" s="6" t="s">
        <v>56</v>
      </c>
    </row>
    <row r="38" spans="1:11" ht="12.75">
      <c r="A38" s="3" t="s">
        <v>26</v>
      </c>
      <c r="B38" s="32"/>
      <c r="C38" s="9">
        <v>797191000</v>
      </c>
      <c r="D38" s="9">
        <v>50634902.37</v>
      </c>
      <c r="E38" s="9">
        <v>847825902.37</v>
      </c>
      <c r="F38" s="9">
        <v>631864470.03</v>
      </c>
      <c r="G38" s="9">
        <v>485182101.23</v>
      </c>
      <c r="H38" s="9">
        <v>443912194.49</v>
      </c>
      <c r="I38" s="9">
        <v>215961432.34</v>
      </c>
      <c r="J38" s="9">
        <v>146682368.8</v>
      </c>
      <c r="K38" s="9">
        <v>41269906.74</v>
      </c>
    </row>
    <row r="39" spans="1:11" ht="12.75">
      <c r="A39" s="14" t="s">
        <v>27</v>
      </c>
      <c r="B39" s="33"/>
      <c r="C39" s="13">
        <v>365416000</v>
      </c>
      <c r="D39" s="13">
        <v>8956660</v>
      </c>
      <c r="E39" s="13">
        <v>374372660</v>
      </c>
      <c r="F39" s="13">
        <v>248309091.25</v>
      </c>
      <c r="G39" s="13">
        <v>231016083.77</v>
      </c>
      <c r="H39" s="13">
        <v>203945314.95</v>
      </c>
      <c r="I39" s="13">
        <v>126063568.75</v>
      </c>
      <c r="J39" s="13">
        <v>17293007.48</v>
      </c>
      <c r="K39" s="13">
        <v>27070768.82</v>
      </c>
    </row>
    <row r="40" spans="1:11" ht="12.75">
      <c r="A40" s="14" t="s">
        <v>28</v>
      </c>
      <c r="B40" s="33"/>
      <c r="C40" s="13">
        <v>6627000</v>
      </c>
      <c r="D40" s="13">
        <v>205000</v>
      </c>
      <c r="E40" s="13">
        <v>6832000</v>
      </c>
      <c r="F40" s="13">
        <v>3726047.06</v>
      </c>
      <c r="G40" s="13">
        <v>3726047.06</v>
      </c>
      <c r="H40" s="13">
        <v>3726047.06</v>
      </c>
      <c r="I40" s="13">
        <v>3105952.94</v>
      </c>
      <c r="J40" s="13">
        <v>0</v>
      </c>
      <c r="K40" s="13">
        <v>0</v>
      </c>
    </row>
    <row r="41" spans="1:11" ht="12.75">
      <c r="A41" s="14" t="s">
        <v>29</v>
      </c>
      <c r="B41" s="33"/>
      <c r="C41" s="13">
        <v>425148000</v>
      </c>
      <c r="D41" s="13">
        <v>41473242.37</v>
      </c>
      <c r="E41" s="13">
        <v>466621242.37</v>
      </c>
      <c r="F41" s="13">
        <v>379829331.72</v>
      </c>
      <c r="G41" s="13">
        <v>250439970.4</v>
      </c>
      <c r="H41" s="13">
        <v>236240832.48</v>
      </c>
      <c r="I41" s="13">
        <v>86791910.65</v>
      </c>
      <c r="J41" s="13">
        <v>129389361.32</v>
      </c>
      <c r="K41" s="13">
        <v>14199137.92</v>
      </c>
    </row>
    <row r="42" spans="1:11" ht="12.75">
      <c r="A42" s="3" t="s">
        <v>30</v>
      </c>
      <c r="B42" s="32"/>
      <c r="C42" s="9">
        <v>36483200</v>
      </c>
      <c r="D42" s="9">
        <v>41799958.53</v>
      </c>
      <c r="E42" s="9">
        <v>78283158.53</v>
      </c>
      <c r="F42" s="9">
        <v>45948299.17</v>
      </c>
      <c r="G42" s="9">
        <v>17957660.86</v>
      </c>
      <c r="H42" s="9">
        <v>16842531.27</v>
      </c>
      <c r="I42" s="9">
        <v>32334859.36</v>
      </c>
      <c r="J42" s="9">
        <v>27990638.31</v>
      </c>
      <c r="K42" s="9">
        <v>1115129.59</v>
      </c>
    </row>
    <row r="43" spans="1:11" ht="12.75">
      <c r="A43" s="14" t="s">
        <v>31</v>
      </c>
      <c r="B43" s="33"/>
      <c r="C43" s="13">
        <v>28671200</v>
      </c>
      <c r="D43" s="13">
        <v>42369958.53</v>
      </c>
      <c r="E43" s="13">
        <v>71041158.53</v>
      </c>
      <c r="F43" s="13">
        <v>41631041.03</v>
      </c>
      <c r="G43" s="13">
        <v>13640402.72</v>
      </c>
      <c r="H43" s="13">
        <v>12525273.13</v>
      </c>
      <c r="I43" s="13">
        <v>29410117.5</v>
      </c>
      <c r="J43" s="13">
        <v>27990638.31</v>
      </c>
      <c r="K43" s="13">
        <v>1115129.59</v>
      </c>
    </row>
    <row r="44" spans="1:11" ht="12.75">
      <c r="A44" s="14" t="s">
        <v>32</v>
      </c>
      <c r="B44" s="33"/>
      <c r="C44" s="13">
        <v>7812000</v>
      </c>
      <c r="D44" s="13">
        <v>-570000</v>
      </c>
      <c r="E44" s="13">
        <v>7242000</v>
      </c>
      <c r="F44" s="13">
        <v>4317258.14</v>
      </c>
      <c r="G44" s="13">
        <v>4317258.14</v>
      </c>
      <c r="H44" s="13">
        <v>4317258.14</v>
      </c>
      <c r="I44" s="13">
        <v>2924741.86</v>
      </c>
      <c r="J44" s="13">
        <v>0</v>
      </c>
      <c r="K44" s="13">
        <v>0</v>
      </c>
    </row>
    <row r="45" spans="1:11" ht="12.75">
      <c r="A45" s="3" t="s">
        <v>33</v>
      </c>
      <c r="B45" s="32"/>
      <c r="C45" s="9">
        <v>50434800</v>
      </c>
      <c r="D45" s="9">
        <v>-150000</v>
      </c>
      <c r="E45" s="9">
        <v>50284800</v>
      </c>
      <c r="F45" s="9">
        <v>0</v>
      </c>
      <c r="G45" s="9">
        <v>0</v>
      </c>
      <c r="H45" s="9">
        <v>0</v>
      </c>
      <c r="I45" s="9"/>
      <c r="J45" s="9">
        <v>0</v>
      </c>
      <c r="K45" s="9">
        <v>0</v>
      </c>
    </row>
    <row r="46" spans="1:11" ht="12.75">
      <c r="A46" s="14" t="s">
        <v>34</v>
      </c>
      <c r="B46" s="33"/>
      <c r="C46" s="13">
        <v>83891000</v>
      </c>
      <c r="D46" s="13">
        <v>395500</v>
      </c>
      <c r="E46" s="13">
        <v>84286500</v>
      </c>
      <c r="F46" s="13">
        <v>54266984.87</v>
      </c>
      <c r="G46" s="13">
        <v>48706142.53</v>
      </c>
      <c r="H46" s="13">
        <v>42729557.15</v>
      </c>
      <c r="I46" s="13">
        <v>30019515.13</v>
      </c>
      <c r="J46" s="13">
        <v>5560842.34</v>
      </c>
      <c r="K46" s="13">
        <v>5976585.38</v>
      </c>
    </row>
    <row r="47" spans="1:11" ht="12.75">
      <c r="A47" s="3" t="s">
        <v>62</v>
      </c>
      <c r="B47" s="32"/>
      <c r="C47" s="9">
        <v>968000000</v>
      </c>
      <c r="D47" s="9">
        <v>92680360.9</v>
      </c>
      <c r="E47" s="9">
        <v>1060680360.9</v>
      </c>
      <c r="F47" s="9">
        <v>732079754.07</v>
      </c>
      <c r="G47" s="9">
        <v>551845904.62</v>
      </c>
      <c r="H47" s="9">
        <v>503484282.91</v>
      </c>
      <c r="I47" s="9">
        <v>278315806.83</v>
      </c>
      <c r="J47" s="9">
        <v>180233849.45</v>
      </c>
      <c r="K47" s="9">
        <v>48361621.71</v>
      </c>
    </row>
    <row r="48" spans="1:11" ht="12.75">
      <c r="A48" s="14" t="s">
        <v>63</v>
      </c>
      <c r="B48" s="33"/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2.75">
      <c r="A49" s="3" t="s">
        <v>64</v>
      </c>
      <c r="B49" s="32"/>
      <c r="C49" s="9">
        <v>968000000</v>
      </c>
      <c r="D49" s="9">
        <v>92680360.9</v>
      </c>
      <c r="E49" s="9">
        <v>1060680360.9</v>
      </c>
      <c r="F49" s="9">
        <v>732079754.07</v>
      </c>
      <c r="G49" s="9">
        <v>551845904.62</v>
      </c>
      <c r="H49" s="9">
        <v>503484282.91</v>
      </c>
      <c r="I49" s="9">
        <v>278315806.83</v>
      </c>
      <c r="J49" s="9">
        <v>180233849.45</v>
      </c>
      <c r="K49" s="9">
        <v>48361621.71</v>
      </c>
    </row>
    <row r="50" spans="1:11" ht="12.75">
      <c r="A50" s="3" t="s">
        <v>65</v>
      </c>
      <c r="B50" s="32"/>
      <c r="C50" s="9">
        <v>0</v>
      </c>
      <c r="D50" s="9">
        <v>0</v>
      </c>
      <c r="E50" s="9">
        <v>0</v>
      </c>
      <c r="F50" s="9">
        <v>0</v>
      </c>
      <c r="G50" s="9" t="s">
        <v>68</v>
      </c>
      <c r="H50" s="9">
        <v>0</v>
      </c>
      <c r="I50" s="9">
        <v>0</v>
      </c>
      <c r="J50" s="9">
        <v>0</v>
      </c>
      <c r="K50" s="9">
        <v>0</v>
      </c>
    </row>
    <row r="51" spans="1:11" ht="12.75">
      <c r="A51" s="3" t="s">
        <v>66</v>
      </c>
      <c r="B51" s="32"/>
      <c r="C51" s="9">
        <v>968000000</v>
      </c>
      <c r="D51" s="9">
        <v>92680360.9</v>
      </c>
      <c r="E51" s="9">
        <v>1060680360.9</v>
      </c>
      <c r="F51" s="9">
        <v>732079754.07</v>
      </c>
      <c r="G51" s="9" t="s">
        <v>69</v>
      </c>
      <c r="H51" s="9">
        <v>503484282.91</v>
      </c>
      <c r="I51" s="9">
        <v>278315806.83</v>
      </c>
      <c r="J51" s="9">
        <v>180233849.45</v>
      </c>
      <c r="K51" s="9">
        <v>48361621.71</v>
      </c>
    </row>
    <row r="52" ht="12.75">
      <c r="K52" s="4"/>
    </row>
    <row r="53" spans="1:11" ht="12.75">
      <c r="A53" s="43" t="s">
        <v>35</v>
      </c>
      <c r="F53" s="189" t="s">
        <v>37</v>
      </c>
      <c r="G53" s="189"/>
      <c r="I53" s="189" t="s">
        <v>39</v>
      </c>
      <c r="J53" s="189"/>
      <c r="K53" s="189"/>
    </row>
    <row r="54" spans="1:11" ht="12.75">
      <c r="A54" s="44" t="s">
        <v>36</v>
      </c>
      <c r="F54" s="190" t="s">
        <v>38</v>
      </c>
      <c r="G54" s="190"/>
      <c r="I54" s="190" t="s">
        <v>41</v>
      </c>
      <c r="J54" s="190"/>
      <c r="K54" s="190"/>
    </row>
    <row r="55" spans="9:11" ht="12.75">
      <c r="I55" s="186" t="s">
        <v>40</v>
      </c>
      <c r="J55" s="186"/>
      <c r="K55" s="186"/>
    </row>
  </sheetData>
  <sheetProtection/>
  <mergeCells count="7">
    <mergeCell ref="I55:K55"/>
    <mergeCell ref="A6:K6"/>
    <mergeCell ref="F53:G53"/>
    <mergeCell ref="F54:G54"/>
    <mergeCell ref="A1:F3"/>
    <mergeCell ref="I53:K53"/>
    <mergeCell ref="I54:K5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2" customWidth="1"/>
    <col min="2" max="2" width="13.140625" style="2" customWidth="1"/>
    <col min="3" max="3" width="12.140625" style="2" customWidth="1"/>
    <col min="4" max="6" width="12.00390625" style="2" bestFit="1" customWidth="1"/>
    <col min="7" max="7" width="10.140625" style="2" customWidth="1"/>
    <col min="8" max="8" width="11.140625" style="2" bestFit="1" customWidth="1"/>
    <col min="9" max="9" width="13.00390625" style="2" customWidth="1"/>
    <col min="10" max="10" width="11.8515625" style="2" customWidth="1"/>
    <col min="11" max="11" width="12.421875" style="2" customWidth="1"/>
    <col min="12" max="12" width="12.00390625" style="2" bestFit="1" customWidth="1"/>
    <col min="13" max="16384" width="9.140625" style="2" customWidth="1"/>
  </cols>
  <sheetData>
    <row r="1" spans="1:6" ht="12.75" customHeight="1">
      <c r="A1" s="191" t="s">
        <v>0</v>
      </c>
      <c r="B1" s="191"/>
      <c r="C1" s="191"/>
      <c r="D1" s="191"/>
      <c r="E1" s="191"/>
      <c r="F1" s="191"/>
    </row>
    <row r="2" spans="1:6" ht="12.75" customHeight="1">
      <c r="A2" s="191"/>
      <c r="B2" s="191"/>
      <c r="C2" s="191"/>
      <c r="D2" s="191"/>
      <c r="E2" s="191"/>
      <c r="F2" s="191"/>
    </row>
    <row r="3" spans="1:6" ht="12.75">
      <c r="A3" s="191"/>
      <c r="B3" s="191"/>
      <c r="C3" s="191"/>
      <c r="D3" s="191"/>
      <c r="E3" s="191"/>
      <c r="F3" s="191"/>
    </row>
    <row r="4" ht="12.75"/>
    <row r="5" spans="1:12" ht="15.75">
      <c r="A5" s="50" t="s">
        <v>57</v>
      </c>
      <c r="L5" s="52" t="s">
        <v>67</v>
      </c>
    </row>
    <row r="6" ht="15.75">
      <c r="A6" s="168" t="s">
        <v>543</v>
      </c>
    </row>
    <row r="8" spans="1:13" ht="24.75" customHeight="1">
      <c r="A8" s="169" t="s">
        <v>544</v>
      </c>
      <c r="B8" s="251" t="s">
        <v>545</v>
      </c>
      <c r="C8" s="252"/>
      <c r="D8" s="253" t="s">
        <v>546</v>
      </c>
      <c r="E8" s="256" t="s">
        <v>547</v>
      </c>
      <c r="F8" s="257"/>
      <c r="G8" s="257"/>
      <c r="H8" s="258"/>
      <c r="I8" s="251" t="s">
        <v>548</v>
      </c>
      <c r="J8" s="252"/>
      <c r="K8" s="256" t="s">
        <v>549</v>
      </c>
      <c r="L8" s="258"/>
      <c r="M8" s="170"/>
    </row>
    <row r="9" spans="1:13" ht="12.75" customHeight="1">
      <c r="A9" s="259" t="s">
        <v>550</v>
      </c>
      <c r="B9" s="253" t="s">
        <v>551</v>
      </c>
      <c r="C9" s="261" t="s">
        <v>552</v>
      </c>
      <c r="D9" s="254"/>
      <c r="E9" s="256" t="s">
        <v>553</v>
      </c>
      <c r="F9" s="258"/>
      <c r="G9" s="256" t="s">
        <v>554</v>
      </c>
      <c r="H9" s="258"/>
      <c r="I9" s="253" t="s">
        <v>555</v>
      </c>
      <c r="J9" s="261" t="s">
        <v>552</v>
      </c>
      <c r="K9" s="253" t="s">
        <v>551</v>
      </c>
      <c r="L9" s="261" t="s">
        <v>552</v>
      </c>
      <c r="M9" s="170"/>
    </row>
    <row r="10" spans="1:13" ht="21">
      <c r="A10" s="260"/>
      <c r="B10" s="255"/>
      <c r="C10" s="262"/>
      <c r="D10" s="255"/>
      <c r="E10" s="173" t="s">
        <v>551</v>
      </c>
      <c r="F10" s="174" t="s">
        <v>552</v>
      </c>
      <c r="G10" s="173" t="s">
        <v>551</v>
      </c>
      <c r="H10" s="174" t="s">
        <v>552</v>
      </c>
      <c r="I10" s="255"/>
      <c r="J10" s="262"/>
      <c r="K10" s="255"/>
      <c r="L10" s="262"/>
      <c r="M10" s="170"/>
    </row>
    <row r="11" spans="1:12" s="93" customFormat="1" ht="18.75">
      <c r="A11" s="175" t="s">
        <v>556</v>
      </c>
      <c r="B11" s="176"/>
      <c r="C11" s="135"/>
      <c r="D11" s="176"/>
      <c r="E11" s="135"/>
      <c r="F11" s="176"/>
      <c r="G11" s="135"/>
      <c r="H11" s="176"/>
      <c r="I11" s="135"/>
      <c r="J11" s="176"/>
      <c r="K11" s="135"/>
      <c r="L11" s="176"/>
    </row>
    <row r="12" spans="1:12" s="93" customFormat="1" ht="11.25">
      <c r="A12" s="126" t="s">
        <v>557</v>
      </c>
      <c r="B12" s="25">
        <v>0</v>
      </c>
      <c r="C12" s="26">
        <v>203954.61</v>
      </c>
      <c r="D12" s="25">
        <v>54186.46</v>
      </c>
      <c r="E12" s="26">
        <v>0</v>
      </c>
      <c r="F12" s="25">
        <v>54186.46</v>
      </c>
      <c r="G12" s="26">
        <v>0</v>
      </c>
      <c r="H12" s="25">
        <v>0</v>
      </c>
      <c r="I12" s="26">
        <v>0</v>
      </c>
      <c r="J12" s="25">
        <v>0</v>
      </c>
      <c r="K12" s="26">
        <v>0</v>
      </c>
      <c r="L12" s="25">
        <v>149768.15</v>
      </c>
    </row>
    <row r="13" spans="1:12" s="93" customFormat="1" ht="11.25">
      <c r="A13" s="126" t="s">
        <v>558</v>
      </c>
      <c r="B13" s="25">
        <v>0</v>
      </c>
      <c r="C13" s="26">
        <v>25647.58</v>
      </c>
      <c r="D13" s="25">
        <v>12255.41</v>
      </c>
      <c r="E13" s="26">
        <v>0</v>
      </c>
      <c r="F13" s="25">
        <v>12255.41</v>
      </c>
      <c r="G13" s="26">
        <v>0</v>
      </c>
      <c r="H13" s="25">
        <v>0</v>
      </c>
      <c r="I13" s="26">
        <v>0</v>
      </c>
      <c r="J13" s="25">
        <v>0</v>
      </c>
      <c r="K13" s="26">
        <v>0</v>
      </c>
      <c r="L13" s="25">
        <v>13392.17</v>
      </c>
    </row>
    <row r="14" spans="1:12" s="93" customFormat="1" ht="11.25">
      <c r="A14" s="126" t="s">
        <v>559</v>
      </c>
      <c r="B14" s="25">
        <v>0</v>
      </c>
      <c r="C14" s="26">
        <v>1517336.31</v>
      </c>
      <c r="D14" s="25">
        <v>1517329.38</v>
      </c>
      <c r="E14" s="26">
        <v>0</v>
      </c>
      <c r="F14" s="25">
        <v>1517329.38</v>
      </c>
      <c r="G14" s="26">
        <v>0</v>
      </c>
      <c r="H14" s="25">
        <v>6.93</v>
      </c>
      <c r="I14" s="26">
        <v>0</v>
      </c>
      <c r="J14" s="25">
        <v>0</v>
      </c>
      <c r="K14" s="26">
        <v>0</v>
      </c>
      <c r="L14" s="25">
        <v>0</v>
      </c>
    </row>
    <row r="15" spans="1:12" s="93" customFormat="1" ht="11.25">
      <c r="A15" s="126" t="s">
        <v>560</v>
      </c>
      <c r="B15" s="25">
        <v>6502310.86</v>
      </c>
      <c r="C15" s="26">
        <v>15297654.16</v>
      </c>
      <c r="D15" s="25">
        <v>13880030.27</v>
      </c>
      <c r="E15" s="26">
        <v>6499707.02</v>
      </c>
      <c r="F15" s="25">
        <v>13274665.72</v>
      </c>
      <c r="G15" s="26">
        <v>0</v>
      </c>
      <c r="H15" s="25">
        <v>673161.6</v>
      </c>
      <c r="I15" s="26">
        <v>0</v>
      </c>
      <c r="J15" s="25">
        <v>0</v>
      </c>
      <c r="K15" s="26">
        <v>2603.84</v>
      </c>
      <c r="L15" s="25">
        <v>1349826.84</v>
      </c>
    </row>
    <row r="16" spans="1:12" s="93" customFormat="1" ht="11.25">
      <c r="A16" s="126" t="s">
        <v>561</v>
      </c>
      <c r="B16" s="25">
        <v>0</v>
      </c>
      <c r="C16" s="26">
        <v>489349.2</v>
      </c>
      <c r="D16" s="25">
        <v>506022.04</v>
      </c>
      <c r="E16" s="26">
        <v>0</v>
      </c>
      <c r="F16" s="25">
        <v>489349.19</v>
      </c>
      <c r="G16" s="26">
        <v>0</v>
      </c>
      <c r="H16" s="25">
        <v>0.01</v>
      </c>
      <c r="I16" s="26">
        <v>0</v>
      </c>
      <c r="J16" s="25">
        <v>0</v>
      </c>
      <c r="K16" s="26">
        <v>0</v>
      </c>
      <c r="L16" s="25">
        <v>0</v>
      </c>
    </row>
    <row r="17" spans="1:12" s="93" customFormat="1" ht="11.25">
      <c r="A17" s="126" t="s">
        <v>562</v>
      </c>
      <c r="B17" s="25">
        <v>977929.54</v>
      </c>
      <c r="C17" s="26">
        <v>180268.7</v>
      </c>
      <c r="D17" s="25">
        <v>139245.23</v>
      </c>
      <c r="E17" s="26">
        <v>977929.54</v>
      </c>
      <c r="F17" s="25">
        <v>139245.23</v>
      </c>
      <c r="G17" s="26">
        <v>0</v>
      </c>
      <c r="H17" s="25">
        <v>37752.73</v>
      </c>
      <c r="I17" s="26">
        <v>0</v>
      </c>
      <c r="J17" s="25">
        <v>0</v>
      </c>
      <c r="K17" s="26">
        <v>0</v>
      </c>
      <c r="L17" s="25">
        <v>3270.74</v>
      </c>
    </row>
    <row r="18" spans="1:12" s="93" customFormat="1" ht="11.25">
      <c r="A18" s="126" t="s">
        <v>563</v>
      </c>
      <c r="B18" s="25">
        <v>884929.37</v>
      </c>
      <c r="C18" s="26">
        <v>1067460.98</v>
      </c>
      <c r="D18" s="25">
        <v>1015676.66</v>
      </c>
      <c r="E18" s="26">
        <v>884929.37</v>
      </c>
      <c r="F18" s="25">
        <v>788918.95</v>
      </c>
      <c r="G18" s="26">
        <v>0</v>
      </c>
      <c r="H18" s="25">
        <v>276892.03</v>
      </c>
      <c r="I18" s="26">
        <v>0</v>
      </c>
      <c r="J18" s="25">
        <v>0</v>
      </c>
      <c r="K18" s="26">
        <v>0</v>
      </c>
      <c r="L18" s="25">
        <v>1650</v>
      </c>
    </row>
    <row r="19" spans="1:12" s="93" customFormat="1" ht="11.25">
      <c r="A19" s="126" t="s">
        <v>564</v>
      </c>
      <c r="B19" s="25">
        <v>39633.16</v>
      </c>
      <c r="C19" s="26">
        <v>24702.83</v>
      </c>
      <c r="D19" s="25">
        <v>21767</v>
      </c>
      <c r="E19" s="26">
        <v>39633.16</v>
      </c>
      <c r="F19" s="25">
        <v>21767</v>
      </c>
      <c r="G19" s="26">
        <v>0</v>
      </c>
      <c r="H19" s="25">
        <v>0</v>
      </c>
      <c r="I19" s="26">
        <v>0</v>
      </c>
      <c r="J19" s="25">
        <v>0</v>
      </c>
      <c r="K19" s="26">
        <v>0</v>
      </c>
      <c r="L19" s="25">
        <v>2935.83</v>
      </c>
    </row>
    <row r="20" spans="1:12" s="93" customFormat="1" ht="11.25">
      <c r="A20" s="126" t="s">
        <v>565</v>
      </c>
      <c r="B20" s="25">
        <v>6094447.94</v>
      </c>
      <c r="C20" s="26">
        <v>7045104.57</v>
      </c>
      <c r="D20" s="25">
        <v>6795280.78</v>
      </c>
      <c r="E20" s="26">
        <v>6085287.58</v>
      </c>
      <c r="F20" s="25">
        <v>5756552.97</v>
      </c>
      <c r="G20" s="26">
        <v>1493.4</v>
      </c>
      <c r="H20" s="25">
        <v>259217.51</v>
      </c>
      <c r="I20" s="26">
        <v>0</v>
      </c>
      <c r="J20" s="25">
        <v>0</v>
      </c>
      <c r="K20" s="26">
        <v>7666.96</v>
      </c>
      <c r="L20" s="25">
        <v>1029334.09</v>
      </c>
    </row>
    <row r="21" spans="1:12" s="93" customFormat="1" ht="11.25">
      <c r="A21" s="126" t="s">
        <v>566</v>
      </c>
      <c r="B21" s="25">
        <v>0</v>
      </c>
      <c r="C21" s="26">
        <v>32586.4</v>
      </c>
      <c r="D21" s="25">
        <v>32586.4</v>
      </c>
      <c r="E21" s="26">
        <v>0</v>
      </c>
      <c r="F21" s="25">
        <v>32586.4</v>
      </c>
      <c r="G21" s="26">
        <v>0</v>
      </c>
      <c r="H21" s="25">
        <v>0</v>
      </c>
      <c r="I21" s="26">
        <v>0</v>
      </c>
      <c r="J21" s="25">
        <v>0</v>
      </c>
      <c r="K21" s="26">
        <v>0</v>
      </c>
      <c r="L21" s="25">
        <v>0</v>
      </c>
    </row>
    <row r="22" spans="1:12" s="93" customFormat="1" ht="11.25">
      <c r="A22" s="126" t="s">
        <v>567</v>
      </c>
      <c r="B22" s="25">
        <v>31.14</v>
      </c>
      <c r="C22" s="26">
        <v>486849.27</v>
      </c>
      <c r="D22" s="25">
        <v>422747.2</v>
      </c>
      <c r="E22" s="26">
        <v>31.14</v>
      </c>
      <c r="F22" s="25">
        <v>422747.2</v>
      </c>
      <c r="G22" s="26">
        <v>0</v>
      </c>
      <c r="H22" s="25">
        <v>6467.02</v>
      </c>
      <c r="I22" s="26">
        <v>0</v>
      </c>
      <c r="J22" s="25">
        <v>0</v>
      </c>
      <c r="K22" s="26">
        <v>0</v>
      </c>
      <c r="L22" s="25">
        <v>57635.05</v>
      </c>
    </row>
    <row r="23" spans="1:12" s="93" customFormat="1" ht="11.25">
      <c r="A23" s="126" t="s">
        <v>568</v>
      </c>
      <c r="B23" s="25">
        <v>240445.77</v>
      </c>
      <c r="C23" s="26">
        <v>1489217.31</v>
      </c>
      <c r="D23" s="25">
        <v>1490359.71</v>
      </c>
      <c r="E23" s="26">
        <v>240445.77</v>
      </c>
      <c r="F23" s="25">
        <v>1489217.31</v>
      </c>
      <c r="G23" s="26">
        <v>0</v>
      </c>
      <c r="H23" s="25">
        <v>0</v>
      </c>
      <c r="I23" s="26">
        <v>0</v>
      </c>
      <c r="J23" s="25">
        <v>0</v>
      </c>
      <c r="K23" s="26">
        <v>0</v>
      </c>
      <c r="L23" s="25">
        <v>0</v>
      </c>
    </row>
    <row r="24" spans="1:12" s="93" customFormat="1" ht="11.25">
      <c r="A24" s="126" t="s">
        <v>569</v>
      </c>
      <c r="B24" s="25">
        <v>303715.06</v>
      </c>
      <c r="C24" s="26">
        <v>0</v>
      </c>
      <c r="D24" s="25">
        <v>0</v>
      </c>
      <c r="E24" s="26">
        <v>303715.06</v>
      </c>
      <c r="F24" s="25">
        <v>0</v>
      </c>
      <c r="G24" s="26">
        <v>0</v>
      </c>
      <c r="H24" s="25">
        <v>0</v>
      </c>
      <c r="I24" s="26">
        <v>0</v>
      </c>
      <c r="J24" s="25">
        <v>0</v>
      </c>
      <c r="K24" s="26">
        <v>0</v>
      </c>
      <c r="L24" s="25">
        <v>0</v>
      </c>
    </row>
    <row r="25" spans="1:12" s="93" customFormat="1" ht="11.25">
      <c r="A25" s="126" t="s">
        <v>570</v>
      </c>
      <c r="B25" s="25">
        <v>433.95</v>
      </c>
      <c r="C25" s="26">
        <v>0</v>
      </c>
      <c r="D25" s="25">
        <v>0</v>
      </c>
      <c r="E25" s="26">
        <v>433.95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  <c r="L25" s="25">
        <v>0</v>
      </c>
    </row>
    <row r="26" spans="1:12" s="93" customFormat="1" ht="11.25">
      <c r="A26" s="126" t="s">
        <v>571</v>
      </c>
      <c r="B26" s="25">
        <v>2157.14</v>
      </c>
      <c r="C26" s="26">
        <v>0</v>
      </c>
      <c r="D26" s="25">
        <v>0</v>
      </c>
      <c r="E26" s="26">
        <v>2157.14</v>
      </c>
      <c r="F26" s="25">
        <v>0</v>
      </c>
      <c r="G26" s="26">
        <v>0</v>
      </c>
      <c r="H26" s="25">
        <v>0</v>
      </c>
      <c r="I26" s="26">
        <v>0</v>
      </c>
      <c r="J26" s="25">
        <v>0</v>
      </c>
      <c r="K26" s="26">
        <v>0</v>
      </c>
      <c r="L26" s="25">
        <v>0</v>
      </c>
    </row>
    <row r="27" spans="1:12" s="93" customFormat="1" ht="11.25">
      <c r="A27" s="126" t="s">
        <v>572</v>
      </c>
      <c r="B27" s="25">
        <v>147321.16</v>
      </c>
      <c r="C27" s="26">
        <v>0</v>
      </c>
      <c r="D27" s="25">
        <v>0</v>
      </c>
      <c r="E27" s="26">
        <v>147321.16</v>
      </c>
      <c r="F27" s="25">
        <v>0</v>
      </c>
      <c r="G27" s="26">
        <v>0</v>
      </c>
      <c r="H27" s="25">
        <v>0</v>
      </c>
      <c r="I27" s="26">
        <v>0</v>
      </c>
      <c r="J27" s="25">
        <v>0</v>
      </c>
      <c r="K27" s="26">
        <v>0</v>
      </c>
      <c r="L27" s="25">
        <v>0</v>
      </c>
    </row>
    <row r="28" spans="1:12" s="93" customFormat="1" ht="11.25">
      <c r="A28" s="126" t="s">
        <v>573</v>
      </c>
      <c r="B28" s="25">
        <v>617.34</v>
      </c>
      <c r="C28" s="26">
        <v>0</v>
      </c>
      <c r="D28" s="25">
        <v>0</v>
      </c>
      <c r="E28" s="26">
        <v>617.34</v>
      </c>
      <c r="F28" s="25">
        <v>0</v>
      </c>
      <c r="G28" s="26">
        <v>0</v>
      </c>
      <c r="H28" s="25">
        <v>0</v>
      </c>
      <c r="I28" s="26">
        <v>0</v>
      </c>
      <c r="J28" s="25">
        <v>0</v>
      </c>
      <c r="K28" s="26">
        <v>0</v>
      </c>
      <c r="L28" s="25">
        <v>0</v>
      </c>
    </row>
    <row r="29" spans="1:12" s="93" customFormat="1" ht="11.25">
      <c r="A29" s="126" t="s">
        <v>574</v>
      </c>
      <c r="B29" s="25">
        <v>402.56</v>
      </c>
      <c r="C29" s="26">
        <v>0</v>
      </c>
      <c r="D29" s="25">
        <v>0</v>
      </c>
      <c r="E29" s="26">
        <v>402.56</v>
      </c>
      <c r="F29" s="25">
        <v>0</v>
      </c>
      <c r="G29" s="26">
        <v>0</v>
      </c>
      <c r="H29" s="25">
        <v>0</v>
      </c>
      <c r="I29" s="26">
        <v>0</v>
      </c>
      <c r="J29" s="25">
        <v>0</v>
      </c>
      <c r="K29" s="26">
        <v>0</v>
      </c>
      <c r="L29" s="25">
        <v>0</v>
      </c>
    </row>
    <row r="30" spans="1:12" s="93" customFormat="1" ht="11.25">
      <c r="A30" s="126" t="s">
        <v>575</v>
      </c>
      <c r="B30" s="25">
        <v>610.92</v>
      </c>
      <c r="C30" s="26">
        <v>0</v>
      </c>
      <c r="D30" s="25">
        <v>0</v>
      </c>
      <c r="E30" s="26">
        <v>610.92</v>
      </c>
      <c r="F30" s="25">
        <v>0</v>
      </c>
      <c r="G30" s="26">
        <v>0</v>
      </c>
      <c r="H30" s="25">
        <v>0</v>
      </c>
      <c r="I30" s="26">
        <v>0</v>
      </c>
      <c r="J30" s="25">
        <v>0</v>
      </c>
      <c r="K30" s="26">
        <v>0</v>
      </c>
      <c r="L30" s="25">
        <v>0</v>
      </c>
    </row>
    <row r="31" spans="1:12" s="93" customFormat="1" ht="11.25">
      <c r="A31" s="126" t="s">
        <v>576</v>
      </c>
      <c r="B31" s="25">
        <v>2564916.56</v>
      </c>
      <c r="C31" s="26">
        <v>0</v>
      </c>
      <c r="D31" s="25">
        <v>0</v>
      </c>
      <c r="E31" s="26">
        <v>2564916.56</v>
      </c>
      <c r="F31" s="25">
        <v>0</v>
      </c>
      <c r="G31" s="26">
        <v>0</v>
      </c>
      <c r="H31" s="25">
        <v>0</v>
      </c>
      <c r="I31" s="26">
        <v>0</v>
      </c>
      <c r="J31" s="25">
        <v>0</v>
      </c>
      <c r="K31" s="26">
        <v>0</v>
      </c>
      <c r="L31" s="25">
        <v>0</v>
      </c>
    </row>
    <row r="32" spans="1:12" s="93" customFormat="1" ht="11.25">
      <c r="A32" s="126" t="s">
        <v>577</v>
      </c>
      <c r="B32" s="25">
        <v>723034.74</v>
      </c>
      <c r="C32" s="26">
        <v>0</v>
      </c>
      <c r="D32" s="25">
        <v>0</v>
      </c>
      <c r="E32" s="26">
        <v>723034.74</v>
      </c>
      <c r="F32" s="25">
        <v>0</v>
      </c>
      <c r="G32" s="26">
        <v>0</v>
      </c>
      <c r="H32" s="25">
        <v>0</v>
      </c>
      <c r="I32" s="26">
        <v>0</v>
      </c>
      <c r="J32" s="25">
        <v>0</v>
      </c>
      <c r="K32" s="26">
        <v>0</v>
      </c>
      <c r="L32" s="25">
        <v>0</v>
      </c>
    </row>
    <row r="33" spans="1:12" s="93" customFormat="1" ht="11.25">
      <c r="A33" s="126" t="s">
        <v>578</v>
      </c>
      <c r="B33" s="25">
        <v>0</v>
      </c>
      <c r="C33" s="26">
        <v>4700</v>
      </c>
      <c r="D33" s="25">
        <v>4700</v>
      </c>
      <c r="E33" s="26">
        <v>0</v>
      </c>
      <c r="F33" s="25">
        <v>4700</v>
      </c>
      <c r="G33" s="26">
        <v>0</v>
      </c>
      <c r="H33" s="25">
        <v>0</v>
      </c>
      <c r="I33" s="26">
        <v>0</v>
      </c>
      <c r="J33" s="25">
        <v>0</v>
      </c>
      <c r="K33" s="26">
        <v>0</v>
      </c>
      <c r="L33" s="25">
        <v>0</v>
      </c>
    </row>
    <row r="34" spans="1:12" s="93" customFormat="1" ht="11.25">
      <c r="A34" s="126" t="s">
        <v>579</v>
      </c>
      <c r="B34" s="25">
        <v>0</v>
      </c>
      <c r="C34" s="26">
        <v>7597.34</v>
      </c>
      <c r="D34" s="25">
        <v>3000</v>
      </c>
      <c r="E34" s="26">
        <v>0</v>
      </c>
      <c r="F34" s="25">
        <v>1000</v>
      </c>
      <c r="G34" s="26">
        <v>0</v>
      </c>
      <c r="H34" s="25">
        <v>6597.34</v>
      </c>
      <c r="I34" s="26">
        <v>0</v>
      </c>
      <c r="J34" s="25">
        <v>0</v>
      </c>
      <c r="K34" s="26">
        <v>0</v>
      </c>
      <c r="L34" s="25">
        <v>0</v>
      </c>
    </row>
    <row r="35" spans="1:12" s="93" customFormat="1" ht="11.25">
      <c r="A35" s="126" t="s">
        <v>580</v>
      </c>
      <c r="B35" s="25">
        <v>8300.2</v>
      </c>
      <c r="C35" s="26">
        <v>0</v>
      </c>
      <c r="D35" s="25">
        <v>0</v>
      </c>
      <c r="E35" s="26">
        <v>8300.2</v>
      </c>
      <c r="F35" s="25">
        <v>0</v>
      </c>
      <c r="G35" s="26">
        <v>0</v>
      </c>
      <c r="H35" s="25">
        <v>0</v>
      </c>
      <c r="I35" s="26">
        <v>0</v>
      </c>
      <c r="J35" s="25">
        <v>0</v>
      </c>
      <c r="K35" s="26">
        <v>0</v>
      </c>
      <c r="L35" s="25">
        <v>0</v>
      </c>
    </row>
    <row r="36" spans="1:12" s="93" customFormat="1" ht="11.25">
      <c r="A36" s="126" t="s">
        <v>581</v>
      </c>
      <c r="B36" s="25">
        <v>0</v>
      </c>
      <c r="C36" s="26">
        <v>3204</v>
      </c>
      <c r="D36" s="25">
        <v>3204</v>
      </c>
      <c r="E36" s="26">
        <v>0</v>
      </c>
      <c r="F36" s="25">
        <v>3204</v>
      </c>
      <c r="G36" s="26">
        <v>0</v>
      </c>
      <c r="H36" s="25">
        <v>0</v>
      </c>
      <c r="I36" s="26">
        <v>0</v>
      </c>
      <c r="J36" s="25">
        <v>0</v>
      </c>
      <c r="K36" s="26">
        <v>0</v>
      </c>
      <c r="L36" s="25">
        <v>0</v>
      </c>
    </row>
    <row r="37" spans="1:12" s="93" customFormat="1" ht="11.25">
      <c r="A37" s="126" t="s">
        <v>582</v>
      </c>
      <c r="B37" s="25">
        <v>2542.5</v>
      </c>
      <c r="C37" s="26">
        <v>80172.12</v>
      </c>
      <c r="D37" s="25">
        <v>79201.41</v>
      </c>
      <c r="E37" s="26">
        <v>2542.5</v>
      </c>
      <c r="F37" s="25">
        <v>79201.41</v>
      </c>
      <c r="G37" s="26">
        <v>0</v>
      </c>
      <c r="H37" s="25">
        <v>970.71</v>
      </c>
      <c r="I37" s="26">
        <v>0</v>
      </c>
      <c r="J37" s="25">
        <v>0</v>
      </c>
      <c r="K37" s="26">
        <v>0</v>
      </c>
      <c r="L37" s="25">
        <v>0</v>
      </c>
    </row>
    <row r="38" spans="1:12" s="93" customFormat="1" ht="11.25">
      <c r="A38" s="126" t="s">
        <v>583</v>
      </c>
      <c r="B38" s="25">
        <v>19320.64</v>
      </c>
      <c r="C38" s="26">
        <v>30073.52</v>
      </c>
      <c r="D38" s="25">
        <v>27428.02</v>
      </c>
      <c r="E38" s="26">
        <v>19320.64</v>
      </c>
      <c r="F38" s="25">
        <v>27428.02</v>
      </c>
      <c r="G38" s="26">
        <v>0</v>
      </c>
      <c r="H38" s="25">
        <v>0</v>
      </c>
      <c r="I38" s="26">
        <v>0</v>
      </c>
      <c r="J38" s="25">
        <v>0</v>
      </c>
      <c r="K38" s="26">
        <v>0</v>
      </c>
      <c r="L38" s="25">
        <v>2645.5</v>
      </c>
    </row>
    <row r="39" spans="1:12" s="93" customFormat="1" ht="11.25">
      <c r="A39" s="126" t="s">
        <v>584</v>
      </c>
      <c r="B39" s="25">
        <v>0</v>
      </c>
      <c r="C39" s="26">
        <v>1005396.83</v>
      </c>
      <c r="D39" s="25">
        <v>954279.48</v>
      </c>
      <c r="E39" s="26">
        <v>0</v>
      </c>
      <c r="F39" s="25">
        <v>954279.48</v>
      </c>
      <c r="G39" s="26">
        <v>0</v>
      </c>
      <c r="H39" s="25">
        <v>0</v>
      </c>
      <c r="I39" s="26">
        <v>0</v>
      </c>
      <c r="J39" s="25">
        <v>0</v>
      </c>
      <c r="K39" s="26">
        <v>0</v>
      </c>
      <c r="L39" s="25">
        <v>51117.35</v>
      </c>
    </row>
    <row r="40" spans="1:12" s="93" customFormat="1" ht="11.25">
      <c r="A40" s="126" t="s">
        <v>585</v>
      </c>
      <c r="B40" s="25">
        <v>0</v>
      </c>
      <c r="C40" s="26">
        <v>2565387.94</v>
      </c>
      <c r="D40" s="25">
        <v>206243.71</v>
      </c>
      <c r="E40" s="26">
        <v>0</v>
      </c>
      <c r="F40" s="25">
        <v>206243.71</v>
      </c>
      <c r="G40" s="26">
        <v>0</v>
      </c>
      <c r="H40" s="25">
        <v>0</v>
      </c>
      <c r="I40" s="26">
        <v>0</v>
      </c>
      <c r="J40" s="25">
        <v>0</v>
      </c>
      <c r="K40" s="26">
        <v>0</v>
      </c>
      <c r="L40" s="25">
        <v>2359144.23</v>
      </c>
    </row>
    <row r="41" spans="1:12" s="93" customFormat="1" ht="11.25">
      <c r="A41" s="126" t="s">
        <v>586</v>
      </c>
      <c r="B41" s="25">
        <v>208989.71</v>
      </c>
      <c r="C41" s="26">
        <v>423912.06</v>
      </c>
      <c r="D41" s="25">
        <v>423342.6</v>
      </c>
      <c r="E41" s="26">
        <v>208989.71</v>
      </c>
      <c r="F41" s="25">
        <v>423342.6</v>
      </c>
      <c r="G41" s="26">
        <v>0</v>
      </c>
      <c r="H41" s="25">
        <v>569.46</v>
      </c>
      <c r="I41" s="26">
        <v>0</v>
      </c>
      <c r="J41" s="25">
        <v>0</v>
      </c>
      <c r="K41" s="26">
        <v>0</v>
      </c>
      <c r="L41" s="25">
        <v>0</v>
      </c>
    </row>
    <row r="42" spans="1:12" s="93" customFormat="1" ht="11.25">
      <c r="A42" s="126" t="s">
        <v>587</v>
      </c>
      <c r="B42" s="25">
        <v>73603.26</v>
      </c>
      <c r="C42" s="26">
        <v>0</v>
      </c>
      <c r="D42" s="25">
        <v>0</v>
      </c>
      <c r="E42" s="26">
        <v>73603.26</v>
      </c>
      <c r="F42" s="25">
        <v>0</v>
      </c>
      <c r="G42" s="26">
        <v>0</v>
      </c>
      <c r="H42" s="25">
        <v>0</v>
      </c>
      <c r="I42" s="26">
        <v>0</v>
      </c>
      <c r="J42" s="25">
        <v>0</v>
      </c>
      <c r="K42" s="26">
        <v>0</v>
      </c>
      <c r="L42" s="25">
        <v>0</v>
      </c>
    </row>
    <row r="43" spans="1:12" s="93" customFormat="1" ht="11.25">
      <c r="A43" s="126" t="s">
        <v>588</v>
      </c>
      <c r="B43" s="25">
        <v>13316.87</v>
      </c>
      <c r="C43" s="26">
        <v>0</v>
      </c>
      <c r="D43" s="25">
        <v>0</v>
      </c>
      <c r="E43" s="26">
        <v>13316.87</v>
      </c>
      <c r="F43" s="25">
        <v>0</v>
      </c>
      <c r="G43" s="26">
        <v>0</v>
      </c>
      <c r="H43" s="25">
        <v>0</v>
      </c>
      <c r="I43" s="26">
        <v>0</v>
      </c>
      <c r="J43" s="25">
        <v>0</v>
      </c>
      <c r="K43" s="26">
        <v>0</v>
      </c>
      <c r="L43" s="25">
        <v>0</v>
      </c>
    </row>
    <row r="44" spans="1:12" s="93" customFormat="1" ht="11.25">
      <c r="A44" s="126" t="s">
        <v>589</v>
      </c>
      <c r="B44" s="25">
        <v>224394.28</v>
      </c>
      <c r="C44" s="26">
        <v>724832.43</v>
      </c>
      <c r="D44" s="25">
        <v>614582.53</v>
      </c>
      <c r="E44" s="26">
        <v>224394.28</v>
      </c>
      <c r="F44" s="25">
        <v>595778.16</v>
      </c>
      <c r="G44" s="26">
        <v>0</v>
      </c>
      <c r="H44" s="25">
        <v>124485.77</v>
      </c>
      <c r="I44" s="26">
        <v>0</v>
      </c>
      <c r="J44" s="25">
        <v>0</v>
      </c>
      <c r="K44" s="26">
        <v>0</v>
      </c>
      <c r="L44" s="25">
        <v>4568.5</v>
      </c>
    </row>
    <row r="45" spans="1:12" s="93" customFormat="1" ht="11.25">
      <c r="A45" s="126" t="s">
        <v>590</v>
      </c>
      <c r="B45" s="25">
        <v>134400</v>
      </c>
      <c r="C45" s="26">
        <v>23741.92</v>
      </c>
      <c r="D45" s="25">
        <v>23741.92</v>
      </c>
      <c r="E45" s="26">
        <v>134400</v>
      </c>
      <c r="F45" s="25">
        <v>23741.92</v>
      </c>
      <c r="G45" s="26">
        <v>0</v>
      </c>
      <c r="H45" s="25">
        <v>0</v>
      </c>
      <c r="I45" s="26">
        <v>0</v>
      </c>
      <c r="J45" s="25">
        <v>0</v>
      </c>
      <c r="K45" s="26">
        <v>0</v>
      </c>
      <c r="L45" s="25">
        <v>0</v>
      </c>
    </row>
    <row r="46" spans="1:12" s="93" customFormat="1" ht="11.25">
      <c r="A46" s="126" t="s">
        <v>591</v>
      </c>
      <c r="B46" s="25">
        <v>104053.56</v>
      </c>
      <c r="C46" s="26">
        <v>942678.11</v>
      </c>
      <c r="D46" s="25">
        <v>831932.72</v>
      </c>
      <c r="E46" s="26">
        <v>104053.56</v>
      </c>
      <c r="F46" s="25">
        <v>808360.86</v>
      </c>
      <c r="G46" s="26">
        <v>0</v>
      </c>
      <c r="H46" s="25">
        <v>132429.95</v>
      </c>
      <c r="I46" s="26">
        <v>0</v>
      </c>
      <c r="J46" s="25">
        <v>0</v>
      </c>
      <c r="K46" s="26">
        <v>0</v>
      </c>
      <c r="L46" s="25">
        <v>1887.3</v>
      </c>
    </row>
    <row r="47" spans="1:12" s="93" customFormat="1" ht="11.25">
      <c r="A47" s="126" t="s">
        <v>592</v>
      </c>
      <c r="B47" s="25">
        <v>27783.58</v>
      </c>
      <c r="C47" s="26">
        <v>0</v>
      </c>
      <c r="D47" s="25">
        <v>0</v>
      </c>
      <c r="E47" s="26">
        <v>27783.58</v>
      </c>
      <c r="F47" s="25">
        <v>0</v>
      </c>
      <c r="G47" s="26">
        <v>0</v>
      </c>
      <c r="H47" s="25">
        <v>0</v>
      </c>
      <c r="I47" s="26">
        <v>0</v>
      </c>
      <c r="J47" s="25">
        <v>0</v>
      </c>
      <c r="K47" s="26">
        <v>0</v>
      </c>
      <c r="L47" s="25">
        <v>0</v>
      </c>
    </row>
    <row r="48" spans="1:12" s="93" customFormat="1" ht="11.25">
      <c r="A48" s="126" t="s">
        <v>593</v>
      </c>
      <c r="B48" s="25">
        <v>1399.44</v>
      </c>
      <c r="C48" s="26">
        <v>0</v>
      </c>
      <c r="D48" s="25">
        <v>0</v>
      </c>
      <c r="E48" s="26">
        <v>1399.44</v>
      </c>
      <c r="F48" s="25">
        <v>0</v>
      </c>
      <c r="G48" s="26">
        <v>0</v>
      </c>
      <c r="H48" s="25">
        <v>0</v>
      </c>
      <c r="I48" s="26">
        <v>0</v>
      </c>
      <c r="J48" s="25">
        <v>0</v>
      </c>
      <c r="K48" s="26">
        <v>0</v>
      </c>
      <c r="L48" s="25">
        <v>0</v>
      </c>
    </row>
    <row r="49" spans="1:12" s="93" customFormat="1" ht="11.25">
      <c r="A49" s="126" t="s">
        <v>594</v>
      </c>
      <c r="B49" s="25">
        <v>130249.06</v>
      </c>
      <c r="C49" s="26">
        <v>0</v>
      </c>
      <c r="D49" s="25">
        <v>0</v>
      </c>
      <c r="E49" s="26">
        <v>130249.06</v>
      </c>
      <c r="F49" s="25">
        <v>0</v>
      </c>
      <c r="G49" s="26">
        <v>0</v>
      </c>
      <c r="H49" s="25">
        <v>0</v>
      </c>
      <c r="I49" s="26">
        <v>0</v>
      </c>
      <c r="J49" s="25">
        <v>0</v>
      </c>
      <c r="K49" s="26">
        <v>0</v>
      </c>
      <c r="L49" s="25">
        <v>0</v>
      </c>
    </row>
    <row r="50" spans="1:12" s="93" customFormat="1" ht="11.25">
      <c r="A50" s="126" t="s">
        <v>595</v>
      </c>
      <c r="B50" s="25">
        <v>445.11</v>
      </c>
      <c r="C50" s="26">
        <v>0</v>
      </c>
      <c r="D50" s="25">
        <v>0</v>
      </c>
      <c r="E50" s="26">
        <v>445.11</v>
      </c>
      <c r="F50" s="25">
        <v>0</v>
      </c>
      <c r="G50" s="26">
        <v>0</v>
      </c>
      <c r="H50" s="25">
        <v>0</v>
      </c>
      <c r="I50" s="26">
        <v>0</v>
      </c>
      <c r="J50" s="25">
        <v>0</v>
      </c>
      <c r="K50" s="26">
        <v>0</v>
      </c>
      <c r="L50" s="25">
        <v>0</v>
      </c>
    </row>
    <row r="51" spans="1:12" s="93" customFormat="1" ht="11.25">
      <c r="A51" s="126" t="s">
        <v>596</v>
      </c>
      <c r="B51" s="25">
        <v>0</v>
      </c>
      <c r="C51" s="26">
        <v>6040</v>
      </c>
      <c r="D51" s="25">
        <v>6040</v>
      </c>
      <c r="E51" s="26">
        <v>0</v>
      </c>
      <c r="F51" s="25">
        <v>6040</v>
      </c>
      <c r="G51" s="26">
        <v>0</v>
      </c>
      <c r="H51" s="25">
        <v>0</v>
      </c>
      <c r="I51" s="26">
        <v>0</v>
      </c>
      <c r="J51" s="25">
        <v>0</v>
      </c>
      <c r="K51" s="26">
        <v>0</v>
      </c>
      <c r="L51" s="25">
        <v>0</v>
      </c>
    </row>
    <row r="52" spans="1:12" s="93" customFormat="1" ht="11.25">
      <c r="A52" s="126" t="s">
        <v>597</v>
      </c>
      <c r="B52" s="25">
        <v>4251</v>
      </c>
      <c r="C52" s="26">
        <v>34531.98</v>
      </c>
      <c r="D52" s="25">
        <v>30126.78</v>
      </c>
      <c r="E52" s="26">
        <v>4251</v>
      </c>
      <c r="F52" s="25">
        <v>28506.78</v>
      </c>
      <c r="G52" s="26">
        <v>0</v>
      </c>
      <c r="H52" s="25">
        <v>6025.2</v>
      </c>
      <c r="I52" s="26">
        <v>0</v>
      </c>
      <c r="J52" s="25">
        <v>0</v>
      </c>
      <c r="K52" s="26">
        <v>0</v>
      </c>
      <c r="L52" s="25">
        <v>0</v>
      </c>
    </row>
    <row r="53" spans="1:12" s="93" customFormat="1" ht="11.25">
      <c r="A53" s="126" t="s">
        <v>598</v>
      </c>
      <c r="B53" s="25">
        <v>555876.27</v>
      </c>
      <c r="C53" s="26">
        <v>1360588.48</v>
      </c>
      <c r="D53" s="25">
        <v>1367547.04</v>
      </c>
      <c r="E53" s="26">
        <v>555876.27</v>
      </c>
      <c r="F53" s="25">
        <v>1360588.48</v>
      </c>
      <c r="G53" s="26">
        <v>0</v>
      </c>
      <c r="H53" s="25">
        <v>0</v>
      </c>
      <c r="I53" s="26">
        <v>0</v>
      </c>
      <c r="J53" s="25">
        <v>0</v>
      </c>
      <c r="K53" s="26">
        <v>0</v>
      </c>
      <c r="L53" s="25">
        <v>0</v>
      </c>
    </row>
    <row r="54" spans="1:12" s="93" customFormat="1" ht="11.25">
      <c r="A54" s="126" t="s">
        <v>599</v>
      </c>
      <c r="B54" s="25">
        <v>26350.81</v>
      </c>
      <c r="C54" s="26">
        <v>73371.56</v>
      </c>
      <c r="D54" s="25">
        <v>74126.29</v>
      </c>
      <c r="E54" s="26">
        <v>26350.81</v>
      </c>
      <c r="F54" s="25">
        <v>66465.09</v>
      </c>
      <c r="G54" s="26">
        <v>0</v>
      </c>
      <c r="H54" s="25">
        <v>6906.47</v>
      </c>
      <c r="I54" s="26">
        <v>0</v>
      </c>
      <c r="J54" s="25">
        <v>0</v>
      </c>
      <c r="K54" s="26">
        <v>0</v>
      </c>
      <c r="L54" s="25">
        <v>0</v>
      </c>
    </row>
    <row r="55" spans="1:12" s="93" customFormat="1" ht="11.25">
      <c r="A55" s="126" t="s">
        <v>600</v>
      </c>
      <c r="B55" s="25">
        <v>6687</v>
      </c>
      <c r="C55" s="26">
        <v>105304.32</v>
      </c>
      <c r="D55" s="25">
        <v>105173.41</v>
      </c>
      <c r="E55" s="26">
        <v>6687</v>
      </c>
      <c r="F55" s="25">
        <v>105173.41</v>
      </c>
      <c r="G55" s="26">
        <v>0</v>
      </c>
      <c r="H55" s="25">
        <v>130.91</v>
      </c>
      <c r="I55" s="26">
        <v>0</v>
      </c>
      <c r="J55" s="25">
        <v>0</v>
      </c>
      <c r="K55" s="26">
        <v>0</v>
      </c>
      <c r="L55" s="25">
        <v>0</v>
      </c>
    </row>
    <row r="56" spans="1:12" s="93" customFormat="1" ht="11.25">
      <c r="A56" s="126" t="s">
        <v>601</v>
      </c>
      <c r="B56" s="25">
        <v>63935.76</v>
      </c>
      <c r="C56" s="26">
        <v>208218.33</v>
      </c>
      <c r="D56" s="25">
        <v>208303.59</v>
      </c>
      <c r="E56" s="26">
        <v>63935.76</v>
      </c>
      <c r="F56" s="25">
        <v>195354.73</v>
      </c>
      <c r="G56" s="26">
        <v>0</v>
      </c>
      <c r="H56" s="25">
        <v>10147.5</v>
      </c>
      <c r="I56" s="26">
        <v>0</v>
      </c>
      <c r="J56" s="25">
        <v>0</v>
      </c>
      <c r="K56" s="26">
        <v>0</v>
      </c>
      <c r="L56" s="25">
        <v>2716.1</v>
      </c>
    </row>
    <row r="57" spans="1:12" s="93" customFormat="1" ht="11.25">
      <c r="A57" s="126" t="s">
        <v>602</v>
      </c>
      <c r="B57" s="25">
        <v>19000</v>
      </c>
      <c r="C57" s="26">
        <v>295411.36</v>
      </c>
      <c r="D57" s="25">
        <v>326317.99</v>
      </c>
      <c r="E57" s="26">
        <v>19000</v>
      </c>
      <c r="F57" s="25">
        <v>287817.99</v>
      </c>
      <c r="G57" s="26">
        <v>0</v>
      </c>
      <c r="H57" s="25">
        <v>7195.37</v>
      </c>
      <c r="I57" s="26">
        <v>0</v>
      </c>
      <c r="J57" s="25">
        <v>0</v>
      </c>
      <c r="K57" s="26">
        <v>0</v>
      </c>
      <c r="L57" s="25">
        <v>398</v>
      </c>
    </row>
    <row r="58" spans="1:12" s="93" customFormat="1" ht="11.25">
      <c r="A58" s="126" t="s">
        <v>603</v>
      </c>
      <c r="B58" s="25">
        <v>10959.96</v>
      </c>
      <c r="C58" s="26">
        <v>0</v>
      </c>
      <c r="D58" s="25">
        <v>0</v>
      </c>
      <c r="E58" s="26">
        <v>10959.96</v>
      </c>
      <c r="F58" s="25">
        <v>0</v>
      </c>
      <c r="G58" s="26">
        <v>0</v>
      </c>
      <c r="H58" s="25">
        <v>0</v>
      </c>
      <c r="I58" s="26">
        <v>0</v>
      </c>
      <c r="J58" s="25">
        <v>0</v>
      </c>
      <c r="K58" s="26">
        <v>0</v>
      </c>
      <c r="L58" s="25">
        <v>0</v>
      </c>
    </row>
    <row r="59" spans="1:12" s="93" customFormat="1" ht="11.25">
      <c r="A59" s="126" t="s">
        <v>604</v>
      </c>
      <c r="B59" s="25">
        <v>8716.8</v>
      </c>
      <c r="C59" s="26">
        <v>4430.04</v>
      </c>
      <c r="D59" s="25">
        <v>4430.04</v>
      </c>
      <c r="E59" s="26">
        <v>8716.8</v>
      </c>
      <c r="F59" s="25">
        <v>4430.04</v>
      </c>
      <c r="G59" s="26">
        <v>0</v>
      </c>
      <c r="H59" s="25">
        <v>0</v>
      </c>
      <c r="I59" s="26">
        <v>0</v>
      </c>
      <c r="J59" s="25">
        <v>0</v>
      </c>
      <c r="K59" s="26">
        <v>0</v>
      </c>
      <c r="L59" s="25">
        <v>0</v>
      </c>
    </row>
    <row r="60" spans="1:12" s="93" customFormat="1" ht="11.25">
      <c r="A60" s="126" t="s">
        <v>605</v>
      </c>
      <c r="B60" s="25">
        <v>95990</v>
      </c>
      <c r="C60" s="26">
        <v>0</v>
      </c>
      <c r="D60" s="25">
        <v>0</v>
      </c>
      <c r="E60" s="26">
        <v>95990</v>
      </c>
      <c r="F60" s="25">
        <v>0</v>
      </c>
      <c r="G60" s="26">
        <v>0</v>
      </c>
      <c r="H60" s="25">
        <v>0</v>
      </c>
      <c r="I60" s="26">
        <v>0</v>
      </c>
      <c r="J60" s="25">
        <v>0</v>
      </c>
      <c r="K60" s="26">
        <v>0</v>
      </c>
      <c r="L60" s="25">
        <v>0</v>
      </c>
    </row>
    <row r="61" spans="1:12" s="93" customFormat="1" ht="11.25">
      <c r="A61" s="126" t="s">
        <v>606</v>
      </c>
      <c r="B61" s="25">
        <v>43975.2</v>
      </c>
      <c r="C61" s="26">
        <v>0</v>
      </c>
      <c r="D61" s="25">
        <v>0</v>
      </c>
      <c r="E61" s="26">
        <v>43975.2</v>
      </c>
      <c r="F61" s="25">
        <v>0</v>
      </c>
      <c r="G61" s="26">
        <v>0</v>
      </c>
      <c r="H61" s="25">
        <v>0</v>
      </c>
      <c r="I61" s="26">
        <v>0</v>
      </c>
      <c r="J61" s="25">
        <v>0</v>
      </c>
      <c r="K61" s="26">
        <v>0</v>
      </c>
      <c r="L61" s="25">
        <v>0</v>
      </c>
    </row>
    <row r="62" spans="1:12" s="93" customFormat="1" ht="11.25">
      <c r="A62" s="126" t="s">
        <v>607</v>
      </c>
      <c r="B62" s="25">
        <v>562085.5</v>
      </c>
      <c r="C62" s="26">
        <v>0</v>
      </c>
      <c r="D62" s="25">
        <v>0</v>
      </c>
      <c r="E62" s="26">
        <v>562085.5</v>
      </c>
      <c r="F62" s="25">
        <v>0</v>
      </c>
      <c r="G62" s="26">
        <v>0</v>
      </c>
      <c r="H62" s="25">
        <v>0</v>
      </c>
      <c r="I62" s="26">
        <v>0</v>
      </c>
      <c r="J62" s="25">
        <v>0</v>
      </c>
      <c r="K62" s="26">
        <v>0</v>
      </c>
      <c r="L62" s="25">
        <v>0</v>
      </c>
    </row>
    <row r="63" spans="1:12" s="93" customFormat="1" ht="11.25">
      <c r="A63" s="126" t="s">
        <v>608</v>
      </c>
      <c r="B63" s="25">
        <v>13335.78</v>
      </c>
      <c r="C63" s="26">
        <v>118821.33</v>
      </c>
      <c r="D63" s="25">
        <v>117039.36</v>
      </c>
      <c r="E63" s="26">
        <v>13335.78</v>
      </c>
      <c r="F63" s="25">
        <v>117039.36</v>
      </c>
      <c r="G63" s="26">
        <v>0</v>
      </c>
      <c r="H63" s="25">
        <v>1781.97</v>
      </c>
      <c r="I63" s="26">
        <v>0</v>
      </c>
      <c r="J63" s="25">
        <v>0</v>
      </c>
      <c r="K63" s="26">
        <v>0</v>
      </c>
      <c r="L63" s="25">
        <v>0</v>
      </c>
    </row>
    <row r="64" spans="1:12" s="93" customFormat="1" ht="11.25">
      <c r="A64" s="126" t="s">
        <v>609</v>
      </c>
      <c r="B64" s="25">
        <v>32000</v>
      </c>
      <c r="C64" s="26">
        <v>64000</v>
      </c>
      <c r="D64" s="25">
        <v>56000</v>
      </c>
      <c r="E64" s="26">
        <v>32000</v>
      </c>
      <c r="F64" s="25">
        <v>56000</v>
      </c>
      <c r="G64" s="26">
        <v>0</v>
      </c>
      <c r="H64" s="25">
        <v>8000</v>
      </c>
      <c r="I64" s="26">
        <v>0</v>
      </c>
      <c r="J64" s="25">
        <v>0</v>
      </c>
      <c r="K64" s="26">
        <v>0</v>
      </c>
      <c r="L64" s="25">
        <v>0</v>
      </c>
    </row>
    <row r="65" spans="1:12" s="93" customFormat="1" ht="11.25">
      <c r="A65" s="126" t="s">
        <v>610</v>
      </c>
      <c r="B65" s="25">
        <v>0</v>
      </c>
      <c r="C65" s="26">
        <v>26331.97</v>
      </c>
      <c r="D65" s="25">
        <v>26331.97</v>
      </c>
      <c r="E65" s="26">
        <v>0</v>
      </c>
      <c r="F65" s="25">
        <v>22371.97</v>
      </c>
      <c r="G65" s="26">
        <v>0</v>
      </c>
      <c r="H65" s="25">
        <v>0</v>
      </c>
      <c r="I65" s="26">
        <v>0</v>
      </c>
      <c r="J65" s="25">
        <v>0</v>
      </c>
      <c r="K65" s="26">
        <v>0</v>
      </c>
      <c r="L65" s="25">
        <v>3960</v>
      </c>
    </row>
    <row r="66" spans="1:12" s="93" customFormat="1" ht="11.25">
      <c r="A66" s="126" t="s">
        <v>611</v>
      </c>
      <c r="B66" s="25">
        <v>75239.14</v>
      </c>
      <c r="C66" s="26">
        <v>51530</v>
      </c>
      <c r="D66" s="25">
        <v>51530</v>
      </c>
      <c r="E66" s="26">
        <v>75239.14</v>
      </c>
      <c r="F66" s="25">
        <v>51530</v>
      </c>
      <c r="G66" s="26">
        <v>0</v>
      </c>
      <c r="H66" s="25">
        <v>0</v>
      </c>
      <c r="I66" s="26">
        <v>0</v>
      </c>
      <c r="J66" s="25">
        <v>0</v>
      </c>
      <c r="K66" s="26">
        <v>0</v>
      </c>
      <c r="L66" s="25">
        <v>0</v>
      </c>
    </row>
    <row r="67" spans="1:12" s="93" customFormat="1" ht="11.25">
      <c r="A67" s="126" t="s">
        <v>612</v>
      </c>
      <c r="B67" s="25">
        <v>48000</v>
      </c>
      <c r="C67" s="26">
        <v>24000</v>
      </c>
      <c r="D67" s="25">
        <v>24000</v>
      </c>
      <c r="E67" s="26">
        <v>48000</v>
      </c>
      <c r="F67" s="25">
        <v>24000</v>
      </c>
      <c r="G67" s="26">
        <v>0</v>
      </c>
      <c r="H67" s="25">
        <v>0</v>
      </c>
      <c r="I67" s="26">
        <v>0</v>
      </c>
      <c r="J67" s="25">
        <v>0</v>
      </c>
      <c r="K67" s="26">
        <v>0</v>
      </c>
      <c r="L67" s="25">
        <v>0</v>
      </c>
    </row>
    <row r="68" spans="1:12" s="93" customFormat="1" ht="11.25">
      <c r="A68" s="126" t="s">
        <v>613</v>
      </c>
      <c r="B68" s="25">
        <v>1415</v>
      </c>
      <c r="C68" s="26">
        <v>2664.94</v>
      </c>
      <c r="D68" s="25">
        <v>2664.94</v>
      </c>
      <c r="E68" s="26">
        <v>1415</v>
      </c>
      <c r="F68" s="25">
        <v>2664.94</v>
      </c>
      <c r="G68" s="26">
        <v>0</v>
      </c>
      <c r="H68" s="25">
        <v>0</v>
      </c>
      <c r="I68" s="26">
        <v>0</v>
      </c>
      <c r="J68" s="25">
        <v>0</v>
      </c>
      <c r="K68" s="26">
        <v>0</v>
      </c>
      <c r="L68" s="25">
        <v>0</v>
      </c>
    </row>
    <row r="69" spans="1:12" s="93" customFormat="1" ht="11.25">
      <c r="A69" s="126" t="s">
        <v>614</v>
      </c>
      <c r="B69" s="25">
        <v>2295</v>
      </c>
      <c r="C69" s="26">
        <v>16065</v>
      </c>
      <c r="D69" s="25">
        <v>2295</v>
      </c>
      <c r="E69" s="26">
        <v>2295</v>
      </c>
      <c r="F69" s="25">
        <v>2295</v>
      </c>
      <c r="G69" s="26">
        <v>0</v>
      </c>
      <c r="H69" s="25">
        <v>13770</v>
      </c>
      <c r="I69" s="26">
        <v>0</v>
      </c>
      <c r="J69" s="25">
        <v>0</v>
      </c>
      <c r="K69" s="26">
        <v>0</v>
      </c>
      <c r="L69" s="25">
        <v>0</v>
      </c>
    </row>
    <row r="70" spans="1:12" s="93" customFormat="1" ht="11.25">
      <c r="A70" s="126" t="s">
        <v>615</v>
      </c>
      <c r="B70" s="25">
        <v>0</v>
      </c>
      <c r="C70" s="26">
        <v>19292.44</v>
      </c>
      <c r="D70" s="25">
        <v>19266.94</v>
      </c>
      <c r="E70" s="26">
        <v>0</v>
      </c>
      <c r="F70" s="25">
        <v>19266.94</v>
      </c>
      <c r="G70" s="26">
        <v>0</v>
      </c>
      <c r="H70" s="25">
        <v>25.5</v>
      </c>
      <c r="I70" s="26">
        <v>0</v>
      </c>
      <c r="J70" s="25">
        <v>0</v>
      </c>
      <c r="K70" s="26">
        <v>0</v>
      </c>
      <c r="L70" s="25">
        <v>0</v>
      </c>
    </row>
    <row r="71" spans="1:12" s="93" customFormat="1" ht="11.25">
      <c r="A71" s="126" t="s">
        <v>616</v>
      </c>
      <c r="B71" s="25">
        <v>714.65</v>
      </c>
      <c r="C71" s="26">
        <v>1496.25</v>
      </c>
      <c r="D71" s="25">
        <v>1496.25</v>
      </c>
      <c r="E71" s="26">
        <v>714.65</v>
      </c>
      <c r="F71" s="25">
        <v>1496.25</v>
      </c>
      <c r="G71" s="26">
        <v>0</v>
      </c>
      <c r="H71" s="25">
        <v>0</v>
      </c>
      <c r="I71" s="26">
        <v>0</v>
      </c>
      <c r="J71" s="25">
        <v>0</v>
      </c>
      <c r="K71" s="26">
        <v>0</v>
      </c>
      <c r="L71" s="25">
        <v>0</v>
      </c>
    </row>
    <row r="72" spans="1:12" s="93" customFormat="1" ht="11.25">
      <c r="A72" s="126" t="s">
        <v>617</v>
      </c>
      <c r="B72" s="25">
        <v>0</v>
      </c>
      <c r="C72" s="26">
        <v>3875137.6</v>
      </c>
      <c r="D72" s="25">
        <v>1029542.81</v>
      </c>
      <c r="E72" s="26">
        <v>0</v>
      </c>
      <c r="F72" s="25">
        <v>1029542.81</v>
      </c>
      <c r="G72" s="26">
        <v>0</v>
      </c>
      <c r="H72" s="25">
        <v>0</v>
      </c>
      <c r="I72" s="26">
        <v>0</v>
      </c>
      <c r="J72" s="25">
        <v>0</v>
      </c>
      <c r="K72" s="26">
        <v>0</v>
      </c>
      <c r="L72" s="25">
        <v>2845594.79</v>
      </c>
    </row>
    <row r="73" spans="1:12" s="93" customFormat="1" ht="11.25">
      <c r="A73" s="126" t="s">
        <v>618</v>
      </c>
      <c r="B73" s="25">
        <v>0</v>
      </c>
      <c r="C73" s="26">
        <v>1206271.77</v>
      </c>
      <c r="D73" s="25">
        <v>0</v>
      </c>
      <c r="E73" s="26">
        <v>0</v>
      </c>
      <c r="F73" s="25">
        <v>0</v>
      </c>
      <c r="G73" s="26">
        <v>0</v>
      </c>
      <c r="H73" s="25">
        <v>1206271.77</v>
      </c>
      <c r="I73" s="26">
        <v>0</v>
      </c>
      <c r="J73" s="25">
        <v>0</v>
      </c>
      <c r="K73" s="26">
        <v>0</v>
      </c>
      <c r="L73" s="25">
        <v>0</v>
      </c>
    </row>
    <row r="74" spans="1:12" s="93" customFormat="1" ht="11.25">
      <c r="A74" s="126"/>
      <c r="B74" s="25"/>
      <c r="C74" s="26"/>
      <c r="D74" s="25"/>
      <c r="E74" s="26"/>
      <c r="F74" s="25"/>
      <c r="G74" s="26"/>
      <c r="H74" s="25"/>
      <c r="I74" s="26"/>
      <c r="J74" s="25"/>
      <c r="K74" s="26"/>
      <c r="L74" s="25"/>
    </row>
    <row r="75" spans="1:12" s="93" customFormat="1" ht="11.25">
      <c r="A75" s="166" t="s">
        <v>192</v>
      </c>
      <c r="B75" s="9">
        <f aca="true" t="shared" si="0" ref="B75:L75">SUM(B12:B73)</f>
        <v>21002563.290000003</v>
      </c>
      <c r="C75" s="9">
        <f t="shared" si="0"/>
        <v>41165335.55999999</v>
      </c>
      <c r="D75" s="9">
        <f t="shared" si="0"/>
        <v>32511375.34</v>
      </c>
      <c r="E75" s="9">
        <f t="shared" si="0"/>
        <v>20990799.09</v>
      </c>
      <c r="F75" s="9">
        <f t="shared" si="0"/>
        <v>30506685.169999998</v>
      </c>
      <c r="G75" s="9">
        <f t="shared" si="0"/>
        <v>1493.4</v>
      </c>
      <c r="H75" s="9">
        <f t="shared" si="0"/>
        <v>2778805.75</v>
      </c>
      <c r="I75" s="9">
        <f t="shared" si="0"/>
        <v>0</v>
      </c>
      <c r="J75" s="9">
        <f t="shared" si="0"/>
        <v>0</v>
      </c>
      <c r="K75" s="9">
        <f t="shared" si="0"/>
        <v>10270.8</v>
      </c>
      <c r="L75" s="9">
        <f t="shared" si="0"/>
        <v>7879844.64</v>
      </c>
    </row>
    <row r="76" spans="2:12" s="93" customFormat="1" ht="11.25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</row>
    <row r="77" spans="1:13" ht="24.75" customHeight="1">
      <c r="A77" s="169" t="s">
        <v>544</v>
      </c>
      <c r="B77" s="256" t="s">
        <v>619</v>
      </c>
      <c r="C77" s="258"/>
      <c r="D77" s="253" t="s">
        <v>620</v>
      </c>
      <c r="E77" s="256" t="s">
        <v>621</v>
      </c>
      <c r="F77" s="257"/>
      <c r="G77" s="257"/>
      <c r="H77" s="258"/>
      <c r="I77" s="251" t="s">
        <v>622</v>
      </c>
      <c r="J77" s="252"/>
      <c r="K77" s="256" t="s">
        <v>623</v>
      </c>
      <c r="L77" s="258"/>
      <c r="M77" s="170"/>
    </row>
    <row r="78" spans="1:13" ht="12.75" customHeight="1">
      <c r="A78" s="171" t="s">
        <v>624</v>
      </c>
      <c r="B78" s="253" t="s">
        <v>551</v>
      </c>
      <c r="C78" s="263" t="s">
        <v>552</v>
      </c>
      <c r="D78" s="254"/>
      <c r="E78" s="256" t="s">
        <v>625</v>
      </c>
      <c r="F78" s="258"/>
      <c r="G78" s="256" t="s">
        <v>626</v>
      </c>
      <c r="H78" s="258"/>
      <c r="I78" s="253" t="s">
        <v>555</v>
      </c>
      <c r="J78" s="261" t="s">
        <v>552</v>
      </c>
      <c r="K78" s="253" t="s">
        <v>551</v>
      </c>
      <c r="L78" s="261" t="s">
        <v>552</v>
      </c>
      <c r="M78" s="170"/>
    </row>
    <row r="79" spans="1:13" ht="21">
      <c r="A79" s="172" t="s">
        <v>627</v>
      </c>
      <c r="B79" s="255"/>
      <c r="C79" s="264"/>
      <c r="D79" s="255"/>
      <c r="E79" s="173" t="s">
        <v>551</v>
      </c>
      <c r="F79" s="174" t="s">
        <v>552</v>
      </c>
      <c r="G79" s="173" t="s">
        <v>551</v>
      </c>
      <c r="H79" s="174" t="s">
        <v>552</v>
      </c>
      <c r="I79" s="255"/>
      <c r="J79" s="262"/>
      <c r="K79" s="255"/>
      <c r="L79" s="262"/>
      <c r="M79" s="170"/>
    </row>
    <row r="80" spans="1:12" s="93" customFormat="1" ht="11.25">
      <c r="A80" s="142" t="s">
        <v>531</v>
      </c>
      <c r="B80" s="178"/>
      <c r="C80" s="178"/>
      <c r="D80" s="179"/>
      <c r="E80" s="178"/>
      <c r="F80" s="179"/>
      <c r="G80" s="178"/>
      <c r="H80" s="179"/>
      <c r="I80" s="178"/>
      <c r="J80" s="179"/>
      <c r="K80" s="178"/>
      <c r="L80" s="180"/>
    </row>
    <row r="81" spans="1:12" s="93" customFormat="1" ht="11.25">
      <c r="A81" s="126" t="s">
        <v>560</v>
      </c>
      <c r="B81" s="25">
        <v>65954.88</v>
      </c>
      <c r="C81" s="25">
        <v>480396.68</v>
      </c>
      <c r="D81" s="26">
        <v>484200.01</v>
      </c>
      <c r="E81" s="25">
        <v>56617.52</v>
      </c>
      <c r="F81" s="26">
        <v>408064.95</v>
      </c>
      <c r="G81" s="25">
        <v>0</v>
      </c>
      <c r="H81" s="26">
        <v>104.02</v>
      </c>
      <c r="I81" s="25">
        <v>0</v>
      </c>
      <c r="J81" s="26">
        <v>0</v>
      </c>
      <c r="K81" s="25">
        <v>9337.36</v>
      </c>
      <c r="L81" s="35">
        <v>72227.71</v>
      </c>
    </row>
    <row r="82" spans="1:12" s="93" customFormat="1" ht="11.25">
      <c r="A82" s="181"/>
      <c r="B82" s="154"/>
      <c r="C82" s="154"/>
      <c r="D82" s="155"/>
      <c r="E82" s="154"/>
      <c r="F82" s="155"/>
      <c r="G82" s="154"/>
      <c r="H82" s="155"/>
      <c r="I82" s="154"/>
      <c r="J82" s="155"/>
      <c r="K82" s="154"/>
      <c r="L82" s="182"/>
    </row>
    <row r="83" spans="1:12" s="93" customFormat="1" ht="11.25">
      <c r="A83" s="166" t="s">
        <v>192</v>
      </c>
      <c r="B83" s="9">
        <f>SUM(B81)</f>
        <v>65954.88</v>
      </c>
      <c r="C83" s="9">
        <f aca="true" t="shared" si="1" ref="C83:L83">SUM(C81)</f>
        <v>480396.68</v>
      </c>
      <c r="D83" s="9">
        <f t="shared" si="1"/>
        <v>484200.01</v>
      </c>
      <c r="E83" s="9">
        <f t="shared" si="1"/>
        <v>56617.52</v>
      </c>
      <c r="F83" s="9">
        <f t="shared" si="1"/>
        <v>408064.95</v>
      </c>
      <c r="G83" s="9">
        <f t="shared" si="1"/>
        <v>0</v>
      </c>
      <c r="H83" s="9">
        <f t="shared" si="1"/>
        <v>104.02</v>
      </c>
      <c r="I83" s="9">
        <f t="shared" si="1"/>
        <v>0</v>
      </c>
      <c r="J83" s="9">
        <f t="shared" si="1"/>
        <v>0</v>
      </c>
      <c r="K83" s="9">
        <f t="shared" si="1"/>
        <v>9337.36</v>
      </c>
      <c r="L83" s="9">
        <f t="shared" si="1"/>
        <v>72227.71</v>
      </c>
    </row>
    <row r="84" spans="2:12" s="93" customFormat="1" ht="11.25"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</row>
    <row r="85" spans="1:13" ht="24.75" customHeight="1">
      <c r="A85" s="169" t="s">
        <v>544</v>
      </c>
      <c r="B85" s="256" t="s">
        <v>619</v>
      </c>
      <c r="C85" s="258"/>
      <c r="D85" s="253" t="s">
        <v>620</v>
      </c>
      <c r="E85" s="256" t="s">
        <v>621</v>
      </c>
      <c r="F85" s="257"/>
      <c r="G85" s="257"/>
      <c r="H85" s="258"/>
      <c r="I85" s="251" t="s">
        <v>622</v>
      </c>
      <c r="J85" s="252"/>
      <c r="K85" s="256" t="s">
        <v>623</v>
      </c>
      <c r="L85" s="258"/>
      <c r="M85" s="170"/>
    </row>
    <row r="86" spans="1:13" ht="12.75" customHeight="1">
      <c r="A86" s="171" t="s">
        <v>624</v>
      </c>
      <c r="B86" s="253" t="s">
        <v>551</v>
      </c>
      <c r="C86" s="263" t="s">
        <v>552</v>
      </c>
      <c r="D86" s="254"/>
      <c r="E86" s="256" t="s">
        <v>625</v>
      </c>
      <c r="F86" s="258"/>
      <c r="G86" s="256" t="s">
        <v>626</v>
      </c>
      <c r="H86" s="258"/>
      <c r="I86" s="253" t="s">
        <v>555</v>
      </c>
      <c r="J86" s="261" t="s">
        <v>552</v>
      </c>
      <c r="K86" s="253" t="s">
        <v>551</v>
      </c>
      <c r="L86" s="261" t="s">
        <v>552</v>
      </c>
      <c r="M86" s="170"/>
    </row>
    <row r="87" spans="1:13" ht="21">
      <c r="A87" s="172" t="s">
        <v>627</v>
      </c>
      <c r="B87" s="255"/>
      <c r="C87" s="264"/>
      <c r="D87" s="255"/>
      <c r="E87" s="173" t="s">
        <v>551</v>
      </c>
      <c r="F87" s="174" t="s">
        <v>552</v>
      </c>
      <c r="G87" s="173" t="s">
        <v>551</v>
      </c>
      <c r="H87" s="174" t="s">
        <v>552</v>
      </c>
      <c r="I87" s="255"/>
      <c r="J87" s="262"/>
      <c r="K87" s="255"/>
      <c r="L87" s="262"/>
      <c r="M87" s="170"/>
    </row>
    <row r="88" spans="1:12" s="93" customFormat="1" ht="11.25">
      <c r="A88" s="142" t="s">
        <v>628</v>
      </c>
      <c r="B88" s="178"/>
      <c r="C88" s="179"/>
      <c r="D88" s="178"/>
      <c r="E88" s="179"/>
      <c r="F88" s="178"/>
      <c r="G88" s="179"/>
      <c r="H88" s="178"/>
      <c r="I88" s="179"/>
      <c r="J88" s="178"/>
      <c r="K88" s="179"/>
      <c r="L88" s="178"/>
    </row>
    <row r="89" spans="1:12" s="93" customFormat="1" ht="11.25">
      <c r="A89" s="126" t="s">
        <v>629</v>
      </c>
      <c r="B89" s="25">
        <v>0</v>
      </c>
      <c r="C89" s="26">
        <v>6156882.47</v>
      </c>
      <c r="D89" s="25">
        <v>4471121.57</v>
      </c>
      <c r="E89" s="26">
        <v>0</v>
      </c>
      <c r="F89" s="25">
        <v>4471121.57</v>
      </c>
      <c r="G89" s="26">
        <v>0</v>
      </c>
      <c r="H89" s="25">
        <v>0</v>
      </c>
      <c r="I89" s="26">
        <v>0</v>
      </c>
      <c r="J89" s="25">
        <v>0</v>
      </c>
      <c r="K89" s="26">
        <v>0</v>
      </c>
      <c r="L89" s="25">
        <v>1685760.9</v>
      </c>
    </row>
    <row r="90" spans="1:12" s="93" customFormat="1" ht="11.25">
      <c r="A90" s="126" t="s">
        <v>630</v>
      </c>
      <c r="B90" s="25">
        <v>1217937.38</v>
      </c>
      <c r="C90" s="26">
        <v>12987267.42</v>
      </c>
      <c r="D90" s="25">
        <v>12437577.45</v>
      </c>
      <c r="E90" s="26">
        <v>1217937.38</v>
      </c>
      <c r="F90" s="25">
        <v>10447643.99</v>
      </c>
      <c r="G90" s="26">
        <v>0</v>
      </c>
      <c r="H90" s="25">
        <v>179145.9</v>
      </c>
      <c r="I90" s="26">
        <v>0</v>
      </c>
      <c r="J90" s="25">
        <v>0</v>
      </c>
      <c r="K90" s="26">
        <v>0</v>
      </c>
      <c r="L90" s="25">
        <v>2360477.53</v>
      </c>
    </row>
    <row r="91" spans="1:12" s="93" customFormat="1" ht="11.25">
      <c r="A91" s="126" t="s">
        <v>631</v>
      </c>
      <c r="B91" s="25">
        <v>3210.24</v>
      </c>
      <c r="C91" s="26">
        <v>118510.08</v>
      </c>
      <c r="D91" s="25">
        <v>134471.68</v>
      </c>
      <c r="E91" s="26">
        <v>3210.24</v>
      </c>
      <c r="F91" s="25">
        <v>118510.08</v>
      </c>
      <c r="G91" s="26">
        <v>0</v>
      </c>
      <c r="H91" s="25">
        <v>0</v>
      </c>
      <c r="I91" s="26">
        <v>0</v>
      </c>
      <c r="J91" s="25">
        <v>0</v>
      </c>
      <c r="K91" s="26">
        <v>0</v>
      </c>
      <c r="L91" s="25">
        <v>0</v>
      </c>
    </row>
    <row r="92" spans="1:12" s="93" customFormat="1" ht="11.25">
      <c r="A92" s="181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s="93" customFormat="1" ht="11.25">
      <c r="A93" s="166" t="s">
        <v>192</v>
      </c>
      <c r="B93" s="9">
        <f aca="true" t="shared" si="2" ref="B93:L93">SUM(B89:B91)</f>
        <v>1221147.6199999999</v>
      </c>
      <c r="C93" s="9">
        <f t="shared" si="2"/>
        <v>19262659.97</v>
      </c>
      <c r="D93" s="9">
        <f t="shared" si="2"/>
        <v>17043170.7</v>
      </c>
      <c r="E93" s="9">
        <f t="shared" si="2"/>
        <v>1221147.6199999999</v>
      </c>
      <c r="F93" s="9">
        <f t="shared" si="2"/>
        <v>15037275.64</v>
      </c>
      <c r="G93" s="9">
        <f t="shared" si="2"/>
        <v>0</v>
      </c>
      <c r="H93" s="9">
        <f t="shared" si="2"/>
        <v>179145.9</v>
      </c>
      <c r="I93" s="9">
        <f t="shared" si="2"/>
        <v>0</v>
      </c>
      <c r="J93" s="9">
        <f t="shared" si="2"/>
        <v>0</v>
      </c>
      <c r="K93" s="9">
        <f t="shared" si="2"/>
        <v>0</v>
      </c>
      <c r="L93" s="9">
        <f t="shared" si="2"/>
        <v>4046238.4299999997</v>
      </c>
    </row>
    <row r="94" spans="2:12" s="93" customFormat="1" ht="11.25"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</row>
    <row r="95" spans="1:13" ht="24.75" customHeight="1">
      <c r="A95" s="169" t="s">
        <v>544</v>
      </c>
      <c r="B95" s="265" t="s">
        <v>619</v>
      </c>
      <c r="C95" s="265"/>
      <c r="D95" s="265" t="s">
        <v>620</v>
      </c>
      <c r="E95" s="265" t="s">
        <v>621</v>
      </c>
      <c r="F95" s="265"/>
      <c r="G95" s="265"/>
      <c r="H95" s="265"/>
      <c r="I95" s="251" t="s">
        <v>622</v>
      </c>
      <c r="J95" s="252"/>
      <c r="K95" s="265" t="s">
        <v>623</v>
      </c>
      <c r="L95" s="265"/>
      <c r="M95" s="170"/>
    </row>
    <row r="96" spans="1:13" ht="12.75">
      <c r="A96" s="171" t="s">
        <v>624</v>
      </c>
      <c r="B96" s="265" t="s">
        <v>551</v>
      </c>
      <c r="C96" s="245" t="s">
        <v>552</v>
      </c>
      <c r="D96" s="265"/>
      <c r="E96" s="265" t="s">
        <v>625</v>
      </c>
      <c r="F96" s="265"/>
      <c r="G96" s="265" t="s">
        <v>626</v>
      </c>
      <c r="H96" s="265"/>
      <c r="I96" s="265" t="s">
        <v>555</v>
      </c>
      <c r="J96" s="266" t="s">
        <v>552</v>
      </c>
      <c r="K96" s="265" t="s">
        <v>551</v>
      </c>
      <c r="L96" s="266" t="s">
        <v>552</v>
      </c>
      <c r="M96" s="170"/>
    </row>
    <row r="97" spans="1:13" ht="21">
      <c r="A97" s="172" t="s">
        <v>627</v>
      </c>
      <c r="B97" s="265"/>
      <c r="C97" s="245"/>
      <c r="D97" s="265"/>
      <c r="E97" s="173" t="s">
        <v>551</v>
      </c>
      <c r="F97" s="174" t="s">
        <v>552</v>
      </c>
      <c r="G97" s="173" t="s">
        <v>551</v>
      </c>
      <c r="H97" s="174" t="s">
        <v>552</v>
      </c>
      <c r="I97" s="265"/>
      <c r="J97" s="266"/>
      <c r="K97" s="265"/>
      <c r="L97" s="266"/>
      <c r="M97" s="170"/>
    </row>
    <row r="98" spans="1:12" s="93" customFormat="1" ht="11.25">
      <c r="A98" s="142" t="s">
        <v>632</v>
      </c>
      <c r="B98" s="178"/>
      <c r="C98" s="179"/>
      <c r="D98" s="178"/>
      <c r="E98" s="179"/>
      <c r="F98" s="178"/>
      <c r="G98" s="179"/>
      <c r="H98" s="178"/>
      <c r="I98" s="179"/>
      <c r="J98" s="178"/>
      <c r="K98" s="179"/>
      <c r="L98" s="178"/>
    </row>
    <row r="99" spans="1:12" s="93" customFormat="1" ht="11.25">
      <c r="A99" s="126" t="s">
        <v>560</v>
      </c>
      <c r="B99" s="25">
        <v>261399.43</v>
      </c>
      <c r="C99" s="26">
        <v>0</v>
      </c>
      <c r="D99" s="25">
        <v>0</v>
      </c>
      <c r="E99" s="26">
        <v>261399.43</v>
      </c>
      <c r="F99" s="25">
        <v>0</v>
      </c>
      <c r="G99" s="26">
        <v>0</v>
      </c>
      <c r="H99" s="25">
        <v>0</v>
      </c>
      <c r="I99" s="26">
        <v>0</v>
      </c>
      <c r="J99" s="25">
        <v>0</v>
      </c>
      <c r="K99" s="26">
        <v>0</v>
      </c>
      <c r="L99" s="25">
        <v>0</v>
      </c>
    </row>
    <row r="100" spans="1:12" s="93" customFormat="1" ht="11.25">
      <c r="A100" s="126" t="s">
        <v>630</v>
      </c>
      <c r="B100" s="25">
        <v>150820.59</v>
      </c>
      <c r="C100" s="26">
        <v>0</v>
      </c>
      <c r="D100" s="25">
        <v>0</v>
      </c>
      <c r="E100" s="26">
        <v>107477.12</v>
      </c>
      <c r="F100" s="25">
        <v>0</v>
      </c>
      <c r="G100" s="26">
        <v>43343.47</v>
      </c>
      <c r="H100" s="25">
        <v>0</v>
      </c>
      <c r="I100" s="26">
        <v>0</v>
      </c>
      <c r="J100" s="25">
        <v>0</v>
      </c>
      <c r="K100" s="26">
        <v>0</v>
      </c>
      <c r="L100" s="25">
        <v>0</v>
      </c>
    </row>
    <row r="101" spans="1:12" s="93" customFormat="1" ht="11.25">
      <c r="A101" s="126" t="s">
        <v>633</v>
      </c>
      <c r="B101" s="25">
        <v>3135296.71</v>
      </c>
      <c r="C101" s="26">
        <v>0</v>
      </c>
      <c r="D101" s="25">
        <v>0</v>
      </c>
      <c r="E101" s="26">
        <v>3132900.95</v>
      </c>
      <c r="F101" s="25">
        <v>0</v>
      </c>
      <c r="G101" s="26">
        <v>2395.76</v>
      </c>
      <c r="H101" s="25">
        <v>0</v>
      </c>
      <c r="I101" s="26">
        <v>0</v>
      </c>
      <c r="J101" s="25">
        <v>0</v>
      </c>
      <c r="K101" s="26">
        <v>0</v>
      </c>
      <c r="L101" s="25">
        <v>0</v>
      </c>
    </row>
    <row r="102" spans="1:12" s="93" customFormat="1" ht="11.25">
      <c r="A102" s="181"/>
      <c r="B102" s="154"/>
      <c r="C102" s="155"/>
      <c r="D102" s="154"/>
      <c r="E102" s="155"/>
      <c r="F102" s="154"/>
      <c r="G102" s="155"/>
      <c r="H102" s="154"/>
      <c r="I102" s="155"/>
      <c r="J102" s="154"/>
      <c r="K102" s="155"/>
      <c r="L102" s="154"/>
    </row>
    <row r="103" spans="1:12" s="93" customFormat="1" ht="11.25">
      <c r="A103" s="166" t="s">
        <v>192</v>
      </c>
      <c r="B103" s="9">
        <f>SUM(B99:B101)</f>
        <v>3547516.73</v>
      </c>
      <c r="C103" s="9">
        <f aca="true" t="shared" si="3" ref="C103:L103">SUM(C99:C101)</f>
        <v>0</v>
      </c>
      <c r="D103" s="9">
        <f t="shared" si="3"/>
        <v>0</v>
      </c>
      <c r="E103" s="9">
        <f t="shared" si="3"/>
        <v>3501777.5</v>
      </c>
      <c r="F103" s="9">
        <f t="shared" si="3"/>
        <v>0</v>
      </c>
      <c r="G103" s="9">
        <f t="shared" si="3"/>
        <v>45739.23</v>
      </c>
      <c r="H103" s="9">
        <f t="shared" si="3"/>
        <v>0</v>
      </c>
      <c r="I103" s="9">
        <f t="shared" si="3"/>
        <v>0</v>
      </c>
      <c r="J103" s="9">
        <f t="shared" si="3"/>
        <v>0</v>
      </c>
      <c r="K103" s="9">
        <f t="shared" si="3"/>
        <v>0</v>
      </c>
      <c r="L103" s="9">
        <f t="shared" si="3"/>
        <v>0</v>
      </c>
    </row>
    <row r="104" spans="2:12" s="93" customFormat="1" ht="11.25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</row>
    <row r="105" spans="1:13" ht="24.75" customHeight="1">
      <c r="A105" s="169" t="s">
        <v>544</v>
      </c>
      <c r="B105" s="265" t="s">
        <v>619</v>
      </c>
      <c r="C105" s="265"/>
      <c r="D105" s="265" t="s">
        <v>620</v>
      </c>
      <c r="E105" s="265" t="s">
        <v>621</v>
      </c>
      <c r="F105" s="265"/>
      <c r="G105" s="265"/>
      <c r="H105" s="265"/>
      <c r="I105" s="251" t="s">
        <v>622</v>
      </c>
      <c r="J105" s="252"/>
      <c r="K105" s="265" t="s">
        <v>623</v>
      </c>
      <c r="L105" s="265"/>
      <c r="M105" s="170"/>
    </row>
    <row r="106" spans="1:13" ht="12.75">
      <c r="A106" s="171" t="s">
        <v>624</v>
      </c>
      <c r="B106" s="265" t="s">
        <v>551</v>
      </c>
      <c r="C106" s="245" t="s">
        <v>552</v>
      </c>
      <c r="D106" s="265"/>
      <c r="E106" s="265" t="s">
        <v>625</v>
      </c>
      <c r="F106" s="265"/>
      <c r="G106" s="265" t="s">
        <v>626</v>
      </c>
      <c r="H106" s="265"/>
      <c r="I106" s="265" t="s">
        <v>555</v>
      </c>
      <c r="J106" s="266" t="s">
        <v>552</v>
      </c>
      <c r="K106" s="265" t="s">
        <v>551</v>
      </c>
      <c r="L106" s="266" t="s">
        <v>552</v>
      </c>
      <c r="M106" s="170"/>
    </row>
    <row r="107" spans="1:13" ht="21">
      <c r="A107" s="172" t="s">
        <v>627</v>
      </c>
      <c r="B107" s="265"/>
      <c r="C107" s="245"/>
      <c r="D107" s="265"/>
      <c r="E107" s="173" t="s">
        <v>551</v>
      </c>
      <c r="F107" s="174" t="s">
        <v>552</v>
      </c>
      <c r="G107" s="173" t="s">
        <v>551</v>
      </c>
      <c r="H107" s="174" t="s">
        <v>552</v>
      </c>
      <c r="I107" s="265"/>
      <c r="J107" s="266"/>
      <c r="K107" s="265"/>
      <c r="L107" s="266"/>
      <c r="M107" s="170"/>
    </row>
    <row r="108" spans="1:12" s="93" customFormat="1" ht="11.25">
      <c r="A108" s="142" t="s">
        <v>634</v>
      </c>
      <c r="B108" s="178"/>
      <c r="C108" s="179"/>
      <c r="D108" s="178"/>
      <c r="E108" s="179"/>
      <c r="F108" s="178"/>
      <c r="G108" s="179"/>
      <c r="H108" s="178"/>
      <c r="I108" s="179"/>
      <c r="J108" s="178"/>
      <c r="K108" s="179"/>
      <c r="L108" s="178"/>
    </row>
    <row r="109" spans="1:12" s="93" customFormat="1" ht="11.25">
      <c r="A109" s="126" t="s">
        <v>630</v>
      </c>
      <c r="B109" s="25">
        <v>13071.26</v>
      </c>
      <c r="C109" s="26">
        <v>19531.14</v>
      </c>
      <c r="D109" s="25">
        <v>0</v>
      </c>
      <c r="E109" s="26">
        <v>13071.26</v>
      </c>
      <c r="F109" s="25">
        <v>0</v>
      </c>
      <c r="G109" s="26">
        <v>0</v>
      </c>
      <c r="H109" s="25">
        <v>15662.1</v>
      </c>
      <c r="I109" s="26">
        <v>0</v>
      </c>
      <c r="J109" s="25">
        <v>0</v>
      </c>
      <c r="K109" s="26">
        <v>0</v>
      </c>
      <c r="L109" s="25">
        <v>3869.04</v>
      </c>
    </row>
    <row r="110" spans="1:12" s="93" customFormat="1" ht="11.25">
      <c r="A110" s="181"/>
      <c r="B110" s="154"/>
      <c r="C110" s="155"/>
      <c r="D110" s="154"/>
      <c r="E110" s="155"/>
      <c r="F110" s="154"/>
      <c r="G110" s="155"/>
      <c r="H110" s="154"/>
      <c r="I110" s="155"/>
      <c r="J110" s="154"/>
      <c r="K110" s="155"/>
      <c r="L110" s="154"/>
    </row>
    <row r="111" spans="1:12" s="93" customFormat="1" ht="11.25">
      <c r="A111" s="166" t="s">
        <v>192</v>
      </c>
      <c r="B111" s="9">
        <f>SUM(B109)</f>
        <v>13071.26</v>
      </c>
      <c r="C111" s="9">
        <f aca="true" t="shared" si="4" ref="C111:L111">SUM(C109)</f>
        <v>19531.14</v>
      </c>
      <c r="D111" s="9">
        <f t="shared" si="4"/>
        <v>0</v>
      </c>
      <c r="E111" s="9">
        <f t="shared" si="4"/>
        <v>13071.26</v>
      </c>
      <c r="F111" s="9">
        <f t="shared" si="4"/>
        <v>0</v>
      </c>
      <c r="G111" s="9">
        <f t="shared" si="4"/>
        <v>0</v>
      </c>
      <c r="H111" s="9">
        <f t="shared" si="4"/>
        <v>15662.1</v>
      </c>
      <c r="I111" s="9">
        <f t="shared" si="4"/>
        <v>0</v>
      </c>
      <c r="J111" s="9">
        <f t="shared" si="4"/>
        <v>0</v>
      </c>
      <c r="K111" s="9">
        <f t="shared" si="4"/>
        <v>0</v>
      </c>
      <c r="L111" s="9">
        <f t="shared" si="4"/>
        <v>3869.04</v>
      </c>
    </row>
    <row r="112" spans="2:12" s="93" customFormat="1" ht="11.25"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</row>
    <row r="113" spans="2:12" s="93" customFormat="1" ht="11.25"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</row>
    <row r="114" spans="1:13" ht="24.75" customHeight="1">
      <c r="A114" s="169" t="s">
        <v>544</v>
      </c>
      <c r="B114" s="265" t="s">
        <v>619</v>
      </c>
      <c r="C114" s="265"/>
      <c r="D114" s="265" t="s">
        <v>620</v>
      </c>
      <c r="E114" s="265" t="s">
        <v>621</v>
      </c>
      <c r="F114" s="265"/>
      <c r="G114" s="265"/>
      <c r="H114" s="265"/>
      <c r="I114" s="251" t="s">
        <v>622</v>
      </c>
      <c r="J114" s="252"/>
      <c r="K114" s="265" t="s">
        <v>623</v>
      </c>
      <c r="L114" s="265"/>
      <c r="M114" s="170"/>
    </row>
    <row r="115" spans="1:13" ht="12.75">
      <c r="A115" s="171" t="s">
        <v>624</v>
      </c>
      <c r="B115" s="265" t="s">
        <v>551</v>
      </c>
      <c r="C115" s="245" t="s">
        <v>552</v>
      </c>
      <c r="D115" s="265"/>
      <c r="E115" s="265" t="s">
        <v>625</v>
      </c>
      <c r="F115" s="265"/>
      <c r="G115" s="265" t="s">
        <v>626</v>
      </c>
      <c r="H115" s="265"/>
      <c r="I115" s="265" t="s">
        <v>555</v>
      </c>
      <c r="J115" s="266" t="s">
        <v>552</v>
      </c>
      <c r="K115" s="265" t="s">
        <v>551</v>
      </c>
      <c r="L115" s="266" t="s">
        <v>552</v>
      </c>
      <c r="M115" s="170"/>
    </row>
    <row r="116" spans="1:13" ht="21">
      <c r="A116" s="172" t="s">
        <v>627</v>
      </c>
      <c r="B116" s="265"/>
      <c r="C116" s="245"/>
      <c r="D116" s="265"/>
      <c r="E116" s="173" t="s">
        <v>551</v>
      </c>
      <c r="F116" s="174" t="s">
        <v>552</v>
      </c>
      <c r="G116" s="173" t="s">
        <v>551</v>
      </c>
      <c r="H116" s="174" t="s">
        <v>552</v>
      </c>
      <c r="I116" s="265"/>
      <c r="J116" s="266"/>
      <c r="K116" s="265"/>
      <c r="L116" s="266"/>
      <c r="M116" s="170"/>
    </row>
    <row r="117" spans="1:12" s="93" customFormat="1" ht="11.25">
      <c r="A117" s="142" t="s">
        <v>635</v>
      </c>
      <c r="B117" s="178"/>
      <c r="C117" s="179"/>
      <c r="D117" s="178"/>
      <c r="E117" s="179"/>
      <c r="F117" s="178"/>
      <c r="G117" s="179"/>
      <c r="H117" s="178"/>
      <c r="I117" s="179"/>
      <c r="J117" s="178"/>
      <c r="K117" s="179"/>
      <c r="L117" s="178"/>
    </row>
    <row r="118" spans="1:12" s="93" customFormat="1" ht="11.25">
      <c r="A118" s="126" t="s">
        <v>560</v>
      </c>
      <c r="B118" s="25">
        <v>45193.83</v>
      </c>
      <c r="C118" s="26">
        <v>300</v>
      </c>
      <c r="D118" s="25">
        <v>0</v>
      </c>
      <c r="E118" s="26">
        <v>45109.05</v>
      </c>
      <c r="F118" s="25">
        <v>0</v>
      </c>
      <c r="G118" s="26">
        <v>12</v>
      </c>
      <c r="H118" s="25">
        <v>0</v>
      </c>
      <c r="I118" s="26">
        <v>0</v>
      </c>
      <c r="J118" s="25">
        <v>0</v>
      </c>
      <c r="K118" s="26">
        <v>72.78</v>
      </c>
      <c r="L118" s="25">
        <v>300</v>
      </c>
    </row>
    <row r="119" spans="1:12" s="93" customFormat="1" ht="11.25">
      <c r="A119" s="126" t="s">
        <v>630</v>
      </c>
      <c r="B119" s="25">
        <v>3160</v>
      </c>
      <c r="C119" s="26">
        <v>500.01</v>
      </c>
      <c r="D119" s="25">
        <v>0</v>
      </c>
      <c r="E119" s="26">
        <v>3160</v>
      </c>
      <c r="F119" s="25">
        <v>0</v>
      </c>
      <c r="G119" s="26">
        <v>0</v>
      </c>
      <c r="H119" s="25">
        <v>0</v>
      </c>
      <c r="I119" s="26">
        <v>0</v>
      </c>
      <c r="J119" s="25">
        <v>0</v>
      </c>
      <c r="K119" s="26">
        <v>0</v>
      </c>
      <c r="L119" s="25">
        <v>500.01</v>
      </c>
    </row>
    <row r="120" spans="1:12" s="93" customFormat="1" ht="11.25">
      <c r="A120" s="181"/>
      <c r="B120" s="154"/>
      <c r="C120" s="155"/>
      <c r="D120" s="154"/>
      <c r="E120" s="155"/>
      <c r="F120" s="154"/>
      <c r="G120" s="155"/>
      <c r="H120" s="154"/>
      <c r="I120" s="155"/>
      <c r="J120" s="154"/>
      <c r="K120" s="155"/>
      <c r="L120" s="154"/>
    </row>
    <row r="121" spans="1:12" s="93" customFormat="1" ht="11.25">
      <c r="A121" s="166" t="s">
        <v>192</v>
      </c>
      <c r="B121" s="9">
        <f>SUM(B118:B119)</f>
        <v>48353.83</v>
      </c>
      <c r="C121" s="9">
        <f aca="true" t="shared" si="5" ref="C121:L121">SUM(C118:C119)</f>
        <v>800.01</v>
      </c>
      <c r="D121" s="9">
        <f t="shared" si="5"/>
        <v>0</v>
      </c>
      <c r="E121" s="9">
        <f t="shared" si="5"/>
        <v>48269.05</v>
      </c>
      <c r="F121" s="9">
        <f t="shared" si="5"/>
        <v>0</v>
      </c>
      <c r="G121" s="9">
        <f t="shared" si="5"/>
        <v>12</v>
      </c>
      <c r="H121" s="9">
        <f t="shared" si="5"/>
        <v>0</v>
      </c>
      <c r="I121" s="9">
        <f t="shared" si="5"/>
        <v>0</v>
      </c>
      <c r="J121" s="9">
        <f t="shared" si="5"/>
        <v>0</v>
      </c>
      <c r="K121" s="9">
        <f t="shared" si="5"/>
        <v>72.78</v>
      </c>
      <c r="L121" s="9">
        <f t="shared" si="5"/>
        <v>800.01</v>
      </c>
    </row>
    <row r="122" spans="2:12" s="93" customFormat="1" ht="11.25"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</row>
    <row r="123" spans="2:12" s="93" customFormat="1" ht="11.25"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</row>
    <row r="124" spans="1:12" s="93" customFormat="1" ht="11.25">
      <c r="A124" s="130" t="s">
        <v>636</v>
      </c>
      <c r="B124" s="9">
        <f aca="true" t="shared" si="6" ref="B124:L124">SUM(B75,B83,B93,B103,B111,B121)</f>
        <v>25898607.610000003</v>
      </c>
      <c r="C124" s="9">
        <f t="shared" si="6"/>
        <v>60928723.359999985</v>
      </c>
      <c r="D124" s="9">
        <f t="shared" si="6"/>
        <v>50038746.05</v>
      </c>
      <c r="E124" s="9">
        <f t="shared" si="6"/>
        <v>25831682.040000003</v>
      </c>
      <c r="F124" s="9">
        <f t="shared" si="6"/>
        <v>45952025.76</v>
      </c>
      <c r="G124" s="9">
        <f t="shared" si="6"/>
        <v>47244.630000000005</v>
      </c>
      <c r="H124" s="9">
        <f t="shared" si="6"/>
        <v>2973717.77</v>
      </c>
      <c r="I124" s="9">
        <f t="shared" si="6"/>
        <v>0</v>
      </c>
      <c r="J124" s="9">
        <f t="shared" si="6"/>
        <v>0</v>
      </c>
      <c r="K124" s="9">
        <f t="shared" si="6"/>
        <v>19680.94</v>
      </c>
      <c r="L124" s="9">
        <f t="shared" si="6"/>
        <v>12002979.829999998</v>
      </c>
    </row>
    <row r="125" s="93" customFormat="1" ht="11.25"/>
    <row r="126" s="93" customFormat="1" ht="11.25"/>
    <row r="127" spans="1:14" s="93" customFormat="1" ht="12.75">
      <c r="A127" s="67"/>
      <c r="B127" s="11"/>
      <c r="C127" s="2"/>
      <c r="D127" s="2"/>
      <c r="E127" s="67"/>
      <c r="F127" s="67"/>
      <c r="G127" s="67"/>
      <c r="J127" s="67"/>
      <c r="K127" s="67"/>
      <c r="L127" s="67"/>
      <c r="M127" s="2"/>
      <c r="N127" s="11"/>
    </row>
    <row r="128" spans="1:12" s="93" customFormat="1" ht="12.75">
      <c r="A128" s="74" t="s">
        <v>35</v>
      </c>
      <c r="B128" s="183"/>
      <c r="C128" s="2"/>
      <c r="D128" s="2"/>
      <c r="E128" s="189" t="s">
        <v>37</v>
      </c>
      <c r="F128" s="189"/>
      <c r="G128" s="189"/>
      <c r="J128" s="209" t="s">
        <v>39</v>
      </c>
      <c r="K128" s="209"/>
      <c r="L128" s="209"/>
    </row>
    <row r="129" spans="1:12" s="93" customFormat="1" ht="12.75">
      <c r="A129" s="54" t="s">
        <v>36</v>
      </c>
      <c r="B129" s="184"/>
      <c r="C129" s="2"/>
      <c r="D129" s="2"/>
      <c r="E129" s="190" t="s">
        <v>38</v>
      </c>
      <c r="F129" s="190"/>
      <c r="G129" s="190"/>
      <c r="J129" s="209" t="s">
        <v>41</v>
      </c>
      <c r="K129" s="209"/>
      <c r="L129" s="209"/>
    </row>
    <row r="130" spans="10:12" ht="12.75">
      <c r="J130" s="209" t="s">
        <v>40</v>
      </c>
      <c r="K130" s="209"/>
      <c r="L130" s="209"/>
    </row>
    <row r="132" spans="7:9" ht="12.75">
      <c r="G132" s="185"/>
      <c r="H132" s="185"/>
      <c r="I132" s="185"/>
    </row>
    <row r="133" spans="7:9" ht="12.75">
      <c r="G133" s="185"/>
      <c r="H133" s="185"/>
      <c r="I133" s="185"/>
    </row>
  </sheetData>
  <sheetProtection/>
  <mergeCells count="85">
    <mergeCell ref="J130:L130"/>
    <mergeCell ref="K115:K116"/>
    <mergeCell ref="L115:L116"/>
    <mergeCell ref="E128:G128"/>
    <mergeCell ref="J128:L128"/>
    <mergeCell ref="E129:G129"/>
    <mergeCell ref="J129:L129"/>
    <mergeCell ref="B115:B116"/>
    <mergeCell ref="C115:C116"/>
    <mergeCell ref="E115:F115"/>
    <mergeCell ref="G115:H115"/>
    <mergeCell ref="I115:I116"/>
    <mergeCell ref="J115:J116"/>
    <mergeCell ref="G106:H106"/>
    <mergeCell ref="I106:I107"/>
    <mergeCell ref="J106:J107"/>
    <mergeCell ref="K106:K107"/>
    <mergeCell ref="L106:L107"/>
    <mergeCell ref="B114:C114"/>
    <mergeCell ref="D114:D116"/>
    <mergeCell ref="E114:H114"/>
    <mergeCell ref="I114:J114"/>
    <mergeCell ref="K114:L114"/>
    <mergeCell ref="K96:K97"/>
    <mergeCell ref="L96:L97"/>
    <mergeCell ref="B105:C105"/>
    <mergeCell ref="D105:D107"/>
    <mergeCell ref="E105:H105"/>
    <mergeCell ref="I105:J105"/>
    <mergeCell ref="K105:L105"/>
    <mergeCell ref="B106:B107"/>
    <mergeCell ref="C106:C107"/>
    <mergeCell ref="E106:F106"/>
    <mergeCell ref="B96:B97"/>
    <mergeCell ref="C96:C97"/>
    <mergeCell ref="E96:F96"/>
    <mergeCell ref="G96:H96"/>
    <mergeCell ref="I96:I97"/>
    <mergeCell ref="J96:J97"/>
    <mergeCell ref="G86:H86"/>
    <mergeCell ref="I86:I87"/>
    <mergeCell ref="J86:J87"/>
    <mergeCell ref="K86:K87"/>
    <mergeCell ref="L86:L87"/>
    <mergeCell ref="B95:C95"/>
    <mergeCell ref="D95:D97"/>
    <mergeCell ref="E95:H95"/>
    <mergeCell ref="I95:J95"/>
    <mergeCell ref="K95:L95"/>
    <mergeCell ref="K78:K79"/>
    <mergeCell ref="L78:L79"/>
    <mergeCell ref="B85:C85"/>
    <mergeCell ref="D85:D87"/>
    <mergeCell ref="E85:H85"/>
    <mergeCell ref="I85:J85"/>
    <mergeCell ref="K85:L85"/>
    <mergeCell ref="B86:B87"/>
    <mergeCell ref="C86:C87"/>
    <mergeCell ref="E86:F86"/>
    <mergeCell ref="B78:B79"/>
    <mergeCell ref="C78:C79"/>
    <mergeCell ref="E78:F78"/>
    <mergeCell ref="G78:H78"/>
    <mergeCell ref="I78:I79"/>
    <mergeCell ref="J78:J79"/>
    <mergeCell ref="G9:H9"/>
    <mergeCell ref="I9:I10"/>
    <mergeCell ref="J9:J10"/>
    <mergeCell ref="K9:K10"/>
    <mergeCell ref="L9:L10"/>
    <mergeCell ref="B77:C77"/>
    <mergeCell ref="D77:D79"/>
    <mergeCell ref="E77:H77"/>
    <mergeCell ref="I77:J77"/>
    <mergeCell ref="K77:L77"/>
    <mergeCell ref="A1:F3"/>
    <mergeCell ref="B8:C8"/>
    <mergeCell ref="D8:D10"/>
    <mergeCell ref="E8:H8"/>
    <mergeCell ref="I8:J8"/>
    <mergeCell ref="K8:L8"/>
    <mergeCell ref="A9:A10"/>
    <mergeCell ref="B9:B10"/>
    <mergeCell ref="C9:C10"/>
    <mergeCell ref="E9:F9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6.140625" style="2" customWidth="1"/>
    <col min="2" max="2" width="6.8515625" style="2" customWidth="1"/>
    <col min="3" max="3" width="32.140625" style="2" customWidth="1"/>
    <col min="4" max="4" width="14.00390625" style="2" bestFit="1" customWidth="1"/>
    <col min="5" max="5" width="17.00390625" style="2" customWidth="1"/>
    <col min="6" max="6" width="15.00390625" style="2" bestFit="1" customWidth="1"/>
    <col min="7" max="9" width="14.00390625" style="2" bestFit="1" customWidth="1"/>
    <col min="10" max="10" width="13.57421875" style="2" bestFit="1" customWidth="1"/>
    <col min="11" max="16384" width="9.140625" style="2" customWidth="1"/>
  </cols>
  <sheetData>
    <row r="1" spans="1:6" ht="12.75" customHeight="1">
      <c r="A1" s="191" t="s">
        <v>0</v>
      </c>
      <c r="B1" s="191"/>
      <c r="C1" s="191"/>
      <c r="D1" s="191"/>
      <c r="E1" s="191"/>
      <c r="F1" s="191"/>
    </row>
    <row r="2" spans="1:6" ht="12.75" customHeight="1">
      <c r="A2" s="191"/>
      <c r="B2" s="191"/>
      <c r="C2" s="191"/>
      <c r="D2" s="191"/>
      <c r="E2" s="191"/>
      <c r="F2" s="191"/>
    </row>
    <row r="3" spans="1:6" ht="12.75" customHeight="1">
      <c r="A3" s="191"/>
      <c r="B3" s="191"/>
      <c r="C3" s="191"/>
      <c r="D3" s="191"/>
      <c r="E3" s="191"/>
      <c r="F3" s="191"/>
    </row>
    <row r="4" ht="12.75" customHeight="1"/>
    <row r="5" spans="1:10" ht="15.75">
      <c r="A5" s="50" t="s">
        <v>57</v>
      </c>
      <c r="J5" s="52" t="s">
        <v>67</v>
      </c>
    </row>
    <row r="6" spans="1:10" ht="15.75">
      <c r="A6" s="187" t="s">
        <v>70</v>
      </c>
      <c r="B6" s="188"/>
      <c r="C6" s="188"/>
      <c r="D6" s="188"/>
      <c r="E6" s="188"/>
      <c r="F6" s="188"/>
      <c r="G6" s="188"/>
      <c r="H6" s="188"/>
      <c r="I6" s="188"/>
      <c r="J6" s="188"/>
    </row>
    <row r="8" spans="1:10" ht="21">
      <c r="A8" s="6" t="s">
        <v>71</v>
      </c>
      <c r="B8" s="6" t="s">
        <v>72</v>
      </c>
      <c r="C8" s="6" t="s">
        <v>73</v>
      </c>
      <c r="D8" s="6" t="s">
        <v>74</v>
      </c>
      <c r="E8" s="6" t="s">
        <v>75</v>
      </c>
      <c r="F8" s="6" t="s">
        <v>50</v>
      </c>
      <c r="G8" s="6" t="s">
        <v>76</v>
      </c>
      <c r="H8" s="6" t="s">
        <v>77</v>
      </c>
      <c r="I8" s="6" t="s">
        <v>78</v>
      </c>
      <c r="J8" s="6" t="s">
        <v>79</v>
      </c>
    </row>
    <row r="9" spans="1:10" ht="12.75">
      <c r="A9" s="57" t="s">
        <v>80</v>
      </c>
      <c r="B9" s="58"/>
      <c r="C9" s="59" t="s">
        <v>81</v>
      </c>
      <c r="D9" s="9">
        <v>14017000</v>
      </c>
      <c r="E9" s="9">
        <v>0</v>
      </c>
      <c r="F9" s="9">
        <v>14017000</v>
      </c>
      <c r="G9" s="9">
        <v>8105417.61</v>
      </c>
      <c r="H9" s="9">
        <v>5911582.39</v>
      </c>
      <c r="I9" s="9">
        <v>7225095.42</v>
      </c>
      <c r="J9" s="9">
        <v>880322.19</v>
      </c>
    </row>
    <row r="10" spans="1:10" ht="12.75">
      <c r="A10" s="60" t="s">
        <v>80</v>
      </c>
      <c r="B10" s="60" t="s">
        <v>82</v>
      </c>
      <c r="C10" s="61" t="s">
        <v>83</v>
      </c>
      <c r="D10" s="13">
        <v>14017000</v>
      </c>
      <c r="E10" s="13">
        <v>0</v>
      </c>
      <c r="F10" s="13">
        <v>14017000</v>
      </c>
      <c r="G10" s="13">
        <v>8105417.61</v>
      </c>
      <c r="H10" s="13">
        <v>5911582.39</v>
      </c>
      <c r="I10" s="13">
        <v>7225095.42</v>
      </c>
      <c r="J10" s="13">
        <v>880322.19</v>
      </c>
    </row>
    <row r="11" spans="1:10" ht="12.75">
      <c r="A11" s="57" t="s">
        <v>84</v>
      </c>
      <c r="B11" s="58"/>
      <c r="C11" s="59" t="s">
        <v>85</v>
      </c>
      <c r="D11" s="9">
        <v>111883000</v>
      </c>
      <c r="E11" s="9">
        <v>5279991.57</v>
      </c>
      <c r="F11" s="9">
        <v>117162991.57</v>
      </c>
      <c r="G11" s="9">
        <v>83998151.91</v>
      </c>
      <c r="H11" s="9">
        <v>33164839.66</v>
      </c>
      <c r="I11" s="9">
        <v>62101801.3</v>
      </c>
      <c r="J11" s="9">
        <v>21896350.61</v>
      </c>
    </row>
    <row r="12" spans="1:10" ht="12.75">
      <c r="A12" s="60" t="s">
        <v>84</v>
      </c>
      <c r="B12" s="60" t="s">
        <v>86</v>
      </c>
      <c r="C12" s="61" t="s">
        <v>87</v>
      </c>
      <c r="D12" s="13">
        <v>83641000</v>
      </c>
      <c r="E12" s="13">
        <v>842000</v>
      </c>
      <c r="F12" s="13">
        <v>84483000</v>
      </c>
      <c r="G12" s="13">
        <v>65243620.16</v>
      </c>
      <c r="H12" s="13">
        <v>19239379.84</v>
      </c>
      <c r="I12" s="13">
        <v>45565954.17</v>
      </c>
      <c r="J12" s="13">
        <v>19677665.99</v>
      </c>
    </row>
    <row r="13" spans="1:10" ht="12.75">
      <c r="A13" s="60" t="s">
        <v>84</v>
      </c>
      <c r="B13" s="60" t="s">
        <v>88</v>
      </c>
      <c r="C13" s="61" t="s">
        <v>89</v>
      </c>
      <c r="D13" s="13">
        <v>12696000</v>
      </c>
      <c r="E13" s="13">
        <v>1030991.57</v>
      </c>
      <c r="F13" s="13">
        <v>13726991.57</v>
      </c>
      <c r="G13" s="13">
        <v>7793660.18</v>
      </c>
      <c r="H13" s="13">
        <v>5933331.39</v>
      </c>
      <c r="I13" s="13">
        <v>7139883</v>
      </c>
      <c r="J13" s="13">
        <v>653777.18</v>
      </c>
    </row>
    <row r="14" spans="1:10" ht="12.75">
      <c r="A14" s="60" t="s">
        <v>84</v>
      </c>
      <c r="B14" s="60" t="s">
        <v>90</v>
      </c>
      <c r="C14" s="61" t="s">
        <v>91</v>
      </c>
      <c r="D14" s="13">
        <v>566000</v>
      </c>
      <c r="E14" s="13">
        <v>0</v>
      </c>
      <c r="F14" s="13">
        <v>566000</v>
      </c>
      <c r="G14" s="13">
        <v>289797.49</v>
      </c>
      <c r="H14" s="13">
        <v>276202.51</v>
      </c>
      <c r="I14" s="13">
        <v>289797.49</v>
      </c>
      <c r="J14" s="13">
        <v>0</v>
      </c>
    </row>
    <row r="15" spans="1:10" ht="12.75">
      <c r="A15" s="60" t="s">
        <v>84</v>
      </c>
      <c r="B15" s="60" t="s">
        <v>92</v>
      </c>
      <c r="C15" s="61" t="s">
        <v>93</v>
      </c>
      <c r="D15" s="13">
        <v>5775000</v>
      </c>
      <c r="E15" s="13">
        <v>1474000</v>
      </c>
      <c r="F15" s="13">
        <v>7249000</v>
      </c>
      <c r="G15" s="13">
        <v>4016948.57</v>
      </c>
      <c r="H15" s="13">
        <v>3232051.43</v>
      </c>
      <c r="I15" s="13">
        <v>3253234.78</v>
      </c>
      <c r="J15" s="13">
        <v>763713.79</v>
      </c>
    </row>
    <row r="16" spans="1:10" ht="12.75">
      <c r="A16" s="60" t="s">
        <v>84</v>
      </c>
      <c r="B16" s="60" t="s">
        <v>94</v>
      </c>
      <c r="C16" s="61" t="s">
        <v>95</v>
      </c>
      <c r="D16" s="13">
        <v>9205000</v>
      </c>
      <c r="E16" s="13">
        <v>1933000</v>
      </c>
      <c r="F16" s="13">
        <v>11138000</v>
      </c>
      <c r="G16" s="13">
        <v>6654125.51</v>
      </c>
      <c r="H16" s="13">
        <v>4483874.49</v>
      </c>
      <c r="I16" s="13">
        <v>5852931.86</v>
      </c>
      <c r="J16" s="13">
        <v>801193.65</v>
      </c>
    </row>
    <row r="17" spans="1:10" ht="12.75">
      <c r="A17" s="57" t="s">
        <v>96</v>
      </c>
      <c r="B17" s="58"/>
      <c r="C17" s="59" t="s">
        <v>97</v>
      </c>
      <c r="D17" s="9">
        <v>32655000</v>
      </c>
      <c r="E17" s="9">
        <v>345252.99</v>
      </c>
      <c r="F17" s="9">
        <v>33000252.99</v>
      </c>
      <c r="G17" s="9">
        <v>20268847.37</v>
      </c>
      <c r="H17" s="9">
        <v>12731405.62</v>
      </c>
      <c r="I17" s="9">
        <v>19138648.36</v>
      </c>
      <c r="J17" s="9">
        <v>1130199.01</v>
      </c>
    </row>
    <row r="18" spans="1:10" ht="12.75">
      <c r="A18" s="60" t="s">
        <v>96</v>
      </c>
      <c r="B18" s="60" t="s">
        <v>98</v>
      </c>
      <c r="C18" s="61" t="s">
        <v>99</v>
      </c>
      <c r="D18" s="13">
        <v>32655000</v>
      </c>
      <c r="E18" s="13">
        <v>345252.99</v>
      </c>
      <c r="F18" s="13">
        <v>33000252.99</v>
      </c>
      <c r="G18" s="13">
        <v>20268847.37</v>
      </c>
      <c r="H18" s="13">
        <v>12731405.62</v>
      </c>
      <c r="I18" s="13">
        <v>19138648.36</v>
      </c>
      <c r="J18" s="13">
        <v>1130199.01</v>
      </c>
    </row>
    <row r="19" spans="1:10" ht="12.75">
      <c r="A19" s="57" t="s">
        <v>100</v>
      </c>
      <c r="B19" s="58"/>
      <c r="C19" s="59" t="s">
        <v>101</v>
      </c>
      <c r="D19" s="9">
        <v>19442200</v>
      </c>
      <c r="E19" s="9">
        <v>2401722.7</v>
      </c>
      <c r="F19" s="9">
        <v>21843922.7</v>
      </c>
      <c r="G19" s="9">
        <v>12873555.2</v>
      </c>
      <c r="H19" s="9">
        <v>8970367.5</v>
      </c>
      <c r="I19" s="9">
        <v>10974506.93</v>
      </c>
      <c r="J19" s="9">
        <v>1899048.27</v>
      </c>
    </row>
    <row r="20" spans="1:10" ht="12.75">
      <c r="A20" s="60" t="s">
        <v>100</v>
      </c>
      <c r="B20" s="62" t="s">
        <v>102</v>
      </c>
      <c r="C20" s="61" t="s">
        <v>103</v>
      </c>
      <c r="D20" s="13">
        <v>48000</v>
      </c>
      <c r="E20" s="13">
        <v>600000</v>
      </c>
      <c r="F20" s="13">
        <v>648000</v>
      </c>
      <c r="G20" s="13">
        <v>1244.9</v>
      </c>
      <c r="H20" s="13">
        <v>646755.1</v>
      </c>
      <c r="I20" s="13">
        <v>0</v>
      </c>
      <c r="J20" s="13">
        <v>1244.9</v>
      </c>
    </row>
    <row r="21" spans="1:10" ht="12.75">
      <c r="A21" s="60" t="s">
        <v>100</v>
      </c>
      <c r="B21" s="60" t="s">
        <v>104</v>
      </c>
      <c r="C21" s="61" t="s">
        <v>105</v>
      </c>
      <c r="D21" s="13">
        <v>1129000</v>
      </c>
      <c r="E21" s="13">
        <v>243565.42</v>
      </c>
      <c r="F21" s="13">
        <v>1372565.42</v>
      </c>
      <c r="G21" s="13">
        <v>741176.51</v>
      </c>
      <c r="H21" s="13">
        <v>631388.91</v>
      </c>
      <c r="I21" s="13">
        <v>714429.65</v>
      </c>
      <c r="J21" s="13">
        <v>26746.86</v>
      </c>
    </row>
    <row r="22" spans="1:10" ht="12.75">
      <c r="A22" s="60" t="s">
        <v>100</v>
      </c>
      <c r="B22" s="60" t="s">
        <v>106</v>
      </c>
      <c r="C22" s="61" t="s">
        <v>107</v>
      </c>
      <c r="D22" s="13">
        <v>18265200</v>
      </c>
      <c r="E22" s="13">
        <v>1558157.28</v>
      </c>
      <c r="F22" s="13">
        <v>19823357.28</v>
      </c>
      <c r="G22" s="13">
        <v>12131133.79</v>
      </c>
      <c r="H22" s="13">
        <v>7692223.49</v>
      </c>
      <c r="I22" s="13">
        <v>10260077.28</v>
      </c>
      <c r="J22" s="13">
        <v>1871056.51</v>
      </c>
    </row>
    <row r="23" spans="1:10" ht="12.75">
      <c r="A23" s="57" t="s">
        <v>108</v>
      </c>
      <c r="B23" s="58"/>
      <c r="C23" s="59" t="s">
        <v>109</v>
      </c>
      <c r="D23" s="9">
        <v>46272000</v>
      </c>
      <c r="E23" s="9">
        <v>575000</v>
      </c>
      <c r="F23" s="9">
        <v>46847000</v>
      </c>
      <c r="G23" s="9">
        <v>28972686.01</v>
      </c>
      <c r="H23" s="9">
        <v>17874313.99</v>
      </c>
      <c r="I23" s="9">
        <v>28821252.46</v>
      </c>
      <c r="J23" s="9">
        <v>151433.55</v>
      </c>
    </row>
    <row r="24" spans="1:10" ht="12.75">
      <c r="A24" s="60" t="s">
        <v>108</v>
      </c>
      <c r="B24" s="62" t="s">
        <v>110</v>
      </c>
      <c r="C24" s="61" t="s">
        <v>111</v>
      </c>
      <c r="D24" s="13">
        <v>46272000</v>
      </c>
      <c r="E24" s="13">
        <v>575000</v>
      </c>
      <c r="F24" s="13">
        <v>46847000</v>
      </c>
      <c r="G24" s="13">
        <v>28972686.01</v>
      </c>
      <c r="H24" s="13">
        <v>17874313.99</v>
      </c>
      <c r="I24" s="13">
        <v>28821252.46</v>
      </c>
      <c r="J24" s="13">
        <v>151433.55</v>
      </c>
    </row>
    <row r="25" spans="1:10" ht="12.75">
      <c r="A25" s="57" t="s">
        <v>112</v>
      </c>
      <c r="B25" s="58"/>
      <c r="C25" s="59" t="s">
        <v>113</v>
      </c>
      <c r="D25" s="9">
        <v>221405000</v>
      </c>
      <c r="E25" s="9">
        <v>18803882.96</v>
      </c>
      <c r="F25" s="9">
        <v>240208882.96</v>
      </c>
      <c r="G25" s="9">
        <v>190336353.47</v>
      </c>
      <c r="H25" s="9">
        <v>49872529.49</v>
      </c>
      <c r="I25" s="9">
        <v>146053503.75</v>
      </c>
      <c r="J25" s="9">
        <v>44282849.72</v>
      </c>
    </row>
    <row r="26" spans="1:10" ht="12.75">
      <c r="A26" s="60" t="s">
        <v>112</v>
      </c>
      <c r="B26" s="60" t="s">
        <v>86</v>
      </c>
      <c r="C26" s="61" t="s">
        <v>87</v>
      </c>
      <c r="D26" s="13">
        <v>16533000</v>
      </c>
      <c r="E26" s="13">
        <v>1770766.8</v>
      </c>
      <c r="F26" s="13">
        <v>18303766.8</v>
      </c>
      <c r="G26" s="13">
        <v>12631298.75</v>
      </c>
      <c r="H26" s="13">
        <v>5672468.05</v>
      </c>
      <c r="I26" s="13">
        <v>9905993.03</v>
      </c>
      <c r="J26" s="13">
        <v>2725305.72</v>
      </c>
    </row>
    <row r="27" spans="1:10" ht="12.75">
      <c r="A27" s="60" t="s">
        <v>112</v>
      </c>
      <c r="B27" s="62" t="s">
        <v>114</v>
      </c>
      <c r="C27" s="61" t="s">
        <v>115</v>
      </c>
      <c r="D27" s="13">
        <v>48527000</v>
      </c>
      <c r="E27" s="13">
        <v>1419392.85</v>
      </c>
      <c r="F27" s="13">
        <v>49946392.85</v>
      </c>
      <c r="G27" s="13">
        <v>38315650.93</v>
      </c>
      <c r="H27" s="13">
        <v>11630741.92</v>
      </c>
      <c r="I27" s="13">
        <v>30342724.92</v>
      </c>
      <c r="J27" s="13">
        <v>7972926.01</v>
      </c>
    </row>
    <row r="28" spans="1:10" ht="12.75">
      <c r="A28" s="60" t="s">
        <v>112</v>
      </c>
      <c r="B28" s="60" t="s">
        <v>116</v>
      </c>
      <c r="C28" s="61" t="s">
        <v>117</v>
      </c>
      <c r="D28" s="13">
        <v>140826000</v>
      </c>
      <c r="E28" s="13">
        <v>12940789.26</v>
      </c>
      <c r="F28" s="13">
        <v>153766789.26</v>
      </c>
      <c r="G28" s="13">
        <v>127754932.61</v>
      </c>
      <c r="H28" s="13">
        <v>26011856.65</v>
      </c>
      <c r="I28" s="13">
        <v>94852118.28</v>
      </c>
      <c r="J28" s="13">
        <v>32902814.33</v>
      </c>
    </row>
    <row r="29" spans="1:10" ht="12.75">
      <c r="A29" s="60" t="s">
        <v>112</v>
      </c>
      <c r="B29" s="60" t="s">
        <v>118</v>
      </c>
      <c r="C29" s="61" t="s">
        <v>119</v>
      </c>
      <c r="D29" s="13">
        <v>9512000</v>
      </c>
      <c r="E29" s="13">
        <v>1688097.16</v>
      </c>
      <c r="F29" s="13">
        <v>11200097.16</v>
      </c>
      <c r="G29" s="13">
        <v>7549244.33</v>
      </c>
      <c r="H29" s="13">
        <v>3650852.83</v>
      </c>
      <c r="I29" s="13">
        <v>6999537</v>
      </c>
      <c r="J29" s="13">
        <v>549707.33</v>
      </c>
    </row>
    <row r="30" spans="1:10" ht="12.75">
      <c r="A30" s="60" t="s">
        <v>112</v>
      </c>
      <c r="B30" s="60" t="s">
        <v>120</v>
      </c>
      <c r="C30" s="61" t="s">
        <v>121</v>
      </c>
      <c r="D30" s="13">
        <v>2243000</v>
      </c>
      <c r="E30" s="13">
        <v>25000</v>
      </c>
      <c r="F30" s="13">
        <v>2268000</v>
      </c>
      <c r="G30" s="13">
        <v>1457550.76</v>
      </c>
      <c r="H30" s="13">
        <v>810449.24</v>
      </c>
      <c r="I30" s="13">
        <v>1455627.21</v>
      </c>
      <c r="J30" s="13">
        <v>1923.55</v>
      </c>
    </row>
    <row r="31" spans="1:10" ht="12.75">
      <c r="A31" s="60" t="s">
        <v>112</v>
      </c>
      <c r="B31" s="60" t="s">
        <v>122</v>
      </c>
      <c r="C31" s="61" t="s">
        <v>123</v>
      </c>
      <c r="D31" s="13">
        <v>3764000</v>
      </c>
      <c r="E31" s="13">
        <v>959836.89</v>
      </c>
      <c r="F31" s="13">
        <v>4723836.89</v>
      </c>
      <c r="G31" s="13">
        <v>2627676.09</v>
      </c>
      <c r="H31" s="13">
        <v>2096160.8</v>
      </c>
      <c r="I31" s="13">
        <v>2497503.31</v>
      </c>
      <c r="J31" s="13">
        <v>130172.78</v>
      </c>
    </row>
    <row r="32" spans="1:10" ht="12.75">
      <c r="A32" s="57" t="s">
        <v>124</v>
      </c>
      <c r="B32" s="58"/>
      <c r="C32" s="59" t="s">
        <v>125</v>
      </c>
      <c r="D32" s="9">
        <v>240770000</v>
      </c>
      <c r="E32" s="9">
        <v>24409048.19</v>
      </c>
      <c r="F32" s="9">
        <v>265179048.19</v>
      </c>
      <c r="G32" s="9">
        <v>196639361.34</v>
      </c>
      <c r="H32" s="9">
        <v>68539686.85</v>
      </c>
      <c r="I32" s="9">
        <v>155008652.83</v>
      </c>
      <c r="J32" s="9">
        <v>41630708.51</v>
      </c>
    </row>
    <row r="33" spans="1:10" ht="12.75">
      <c r="A33" s="60" t="s">
        <v>124</v>
      </c>
      <c r="B33" s="60" t="s">
        <v>126</v>
      </c>
      <c r="C33" s="61" t="s">
        <v>127</v>
      </c>
      <c r="D33" s="13">
        <v>121757000</v>
      </c>
      <c r="E33" s="13">
        <v>3631613.36</v>
      </c>
      <c r="F33" s="13">
        <v>125388613.36</v>
      </c>
      <c r="G33" s="13">
        <v>88812924.32</v>
      </c>
      <c r="H33" s="13">
        <v>36575689.04</v>
      </c>
      <c r="I33" s="13">
        <v>72916929.33</v>
      </c>
      <c r="J33" s="13">
        <v>15895994.99</v>
      </c>
    </row>
    <row r="34" spans="1:10" ht="12.75">
      <c r="A34" s="60" t="s">
        <v>124</v>
      </c>
      <c r="B34" s="62" t="s">
        <v>128</v>
      </c>
      <c r="C34" s="61" t="s">
        <v>129</v>
      </c>
      <c r="D34" s="13">
        <v>10091000</v>
      </c>
      <c r="E34" s="13">
        <v>644205.4</v>
      </c>
      <c r="F34" s="13">
        <v>10735205.4</v>
      </c>
      <c r="G34" s="13">
        <v>8330098.92</v>
      </c>
      <c r="H34" s="13">
        <v>2405106.48</v>
      </c>
      <c r="I34" s="13">
        <v>5240278.31</v>
      </c>
      <c r="J34" s="13">
        <v>3089820.61</v>
      </c>
    </row>
    <row r="35" spans="1:10" ht="12.75">
      <c r="A35" s="60" t="s">
        <v>124</v>
      </c>
      <c r="B35" s="60" t="s">
        <v>130</v>
      </c>
      <c r="C35" s="61" t="s">
        <v>131</v>
      </c>
      <c r="D35" s="13">
        <v>9284000</v>
      </c>
      <c r="E35" s="13">
        <v>17507488</v>
      </c>
      <c r="F35" s="13">
        <v>26791488</v>
      </c>
      <c r="G35" s="13">
        <v>20413853.78</v>
      </c>
      <c r="H35" s="13">
        <v>6377634.22</v>
      </c>
      <c r="I35" s="13">
        <v>11972210.23</v>
      </c>
      <c r="J35" s="13">
        <v>8441643.55</v>
      </c>
    </row>
    <row r="36" spans="1:10" ht="12.75">
      <c r="A36" s="60" t="s">
        <v>124</v>
      </c>
      <c r="B36" s="60" t="s">
        <v>132</v>
      </c>
      <c r="C36" s="61" t="s">
        <v>133</v>
      </c>
      <c r="D36" s="13">
        <v>307000</v>
      </c>
      <c r="E36" s="13">
        <v>80000</v>
      </c>
      <c r="F36" s="13">
        <v>387000</v>
      </c>
      <c r="G36" s="13">
        <v>150000</v>
      </c>
      <c r="H36" s="13">
        <v>237000</v>
      </c>
      <c r="I36" s="13">
        <v>49330.66</v>
      </c>
      <c r="J36" s="13">
        <v>100669.34</v>
      </c>
    </row>
    <row r="37" spans="1:10" ht="12.75">
      <c r="A37" s="60" t="s">
        <v>124</v>
      </c>
      <c r="B37" s="60" t="s">
        <v>134</v>
      </c>
      <c r="C37" s="61" t="s">
        <v>135</v>
      </c>
      <c r="D37" s="13">
        <v>97413000</v>
      </c>
      <c r="E37" s="13">
        <v>2523093.43</v>
      </c>
      <c r="F37" s="13">
        <v>99936093.43</v>
      </c>
      <c r="G37" s="13">
        <v>77267498.42</v>
      </c>
      <c r="H37" s="13">
        <v>22668595.01</v>
      </c>
      <c r="I37" s="13">
        <v>63615353.52</v>
      </c>
      <c r="J37" s="13">
        <v>13652144.9</v>
      </c>
    </row>
    <row r="38" spans="1:10" ht="12.75">
      <c r="A38" s="60" t="s">
        <v>124</v>
      </c>
      <c r="B38" s="60" t="s">
        <v>136</v>
      </c>
      <c r="C38" s="61" t="s">
        <v>137</v>
      </c>
      <c r="D38" s="13">
        <v>243000</v>
      </c>
      <c r="E38" s="13">
        <v>0</v>
      </c>
      <c r="F38" s="13">
        <v>243000</v>
      </c>
      <c r="G38" s="13">
        <v>0</v>
      </c>
      <c r="H38" s="13">
        <v>243000</v>
      </c>
      <c r="I38" s="13">
        <v>0</v>
      </c>
      <c r="J38" s="13">
        <v>0</v>
      </c>
    </row>
    <row r="39" spans="1:10" ht="12.75">
      <c r="A39" s="60" t="s">
        <v>124</v>
      </c>
      <c r="B39" s="60" t="s">
        <v>138</v>
      </c>
      <c r="C39" s="61" t="s">
        <v>139</v>
      </c>
      <c r="D39" s="13">
        <v>1675000</v>
      </c>
      <c r="E39" s="13">
        <v>22648</v>
      </c>
      <c r="F39" s="13">
        <v>1697648</v>
      </c>
      <c r="G39" s="13">
        <v>1664985.9</v>
      </c>
      <c r="H39" s="13">
        <v>32662.1</v>
      </c>
      <c r="I39" s="13">
        <v>1214550.78</v>
      </c>
      <c r="J39" s="13">
        <v>450435.12</v>
      </c>
    </row>
    <row r="40" spans="1:10" ht="12.75">
      <c r="A40" s="57" t="s">
        <v>140</v>
      </c>
      <c r="B40" s="58"/>
      <c r="C40" s="59" t="s">
        <v>141</v>
      </c>
      <c r="D40" s="9">
        <v>8288000</v>
      </c>
      <c r="E40" s="9">
        <v>93000</v>
      </c>
      <c r="F40" s="9">
        <v>8381000</v>
      </c>
      <c r="G40" s="9">
        <v>5312289.78</v>
      </c>
      <c r="H40" s="9">
        <v>3068710.22</v>
      </c>
      <c r="I40" s="9">
        <v>4208685.19</v>
      </c>
      <c r="J40" s="9">
        <v>1103604.59</v>
      </c>
    </row>
    <row r="41" spans="1:10" ht="12.75">
      <c r="A41" s="60" t="s">
        <v>140</v>
      </c>
      <c r="B41" s="62" t="s">
        <v>142</v>
      </c>
      <c r="C41" s="61" t="s">
        <v>143</v>
      </c>
      <c r="D41" s="13">
        <v>2372000</v>
      </c>
      <c r="E41" s="13">
        <v>0</v>
      </c>
      <c r="F41" s="13">
        <v>2372000</v>
      </c>
      <c r="G41" s="13">
        <v>1916294.14</v>
      </c>
      <c r="H41" s="13">
        <v>455705.86</v>
      </c>
      <c r="I41" s="13">
        <v>1358065.5</v>
      </c>
      <c r="J41" s="13">
        <v>558228.64</v>
      </c>
    </row>
    <row r="42" spans="1:10" ht="12.75">
      <c r="A42" s="60" t="s">
        <v>140</v>
      </c>
      <c r="B42" s="60" t="s">
        <v>144</v>
      </c>
      <c r="C42" s="61" t="s">
        <v>145</v>
      </c>
      <c r="D42" s="13">
        <v>5916000</v>
      </c>
      <c r="E42" s="13">
        <v>93000</v>
      </c>
      <c r="F42" s="13">
        <v>6009000</v>
      </c>
      <c r="G42" s="13">
        <v>3395995.64</v>
      </c>
      <c r="H42" s="13">
        <v>2613004.36</v>
      </c>
      <c r="I42" s="13">
        <v>2850619.69</v>
      </c>
      <c r="J42" s="13">
        <v>545375.95</v>
      </c>
    </row>
    <row r="43" spans="1:10" ht="12.75">
      <c r="A43" s="57" t="s">
        <v>146</v>
      </c>
      <c r="B43" s="58"/>
      <c r="C43" s="59" t="s">
        <v>147</v>
      </c>
      <c r="D43" s="9">
        <v>107739000</v>
      </c>
      <c r="E43" s="9">
        <v>17117004.67</v>
      </c>
      <c r="F43" s="9">
        <v>124856004.67</v>
      </c>
      <c r="G43" s="9">
        <v>84896105.12</v>
      </c>
      <c r="H43" s="9">
        <v>39959899.55</v>
      </c>
      <c r="I43" s="9">
        <v>58407745.78</v>
      </c>
      <c r="J43" s="9">
        <v>26488359.34</v>
      </c>
    </row>
    <row r="44" spans="1:10" ht="12.75">
      <c r="A44" s="60" t="s">
        <v>146</v>
      </c>
      <c r="B44" s="62" t="s">
        <v>148</v>
      </c>
      <c r="C44" s="61" t="s">
        <v>149</v>
      </c>
      <c r="D44" s="13">
        <v>24869000</v>
      </c>
      <c r="E44" s="13">
        <v>13326237.11</v>
      </c>
      <c r="F44" s="13">
        <v>38195237.11</v>
      </c>
      <c r="G44" s="13">
        <v>22056846.33</v>
      </c>
      <c r="H44" s="13">
        <v>16138390.78</v>
      </c>
      <c r="I44" s="13">
        <v>13883457.52</v>
      </c>
      <c r="J44" s="13">
        <v>8173388.81</v>
      </c>
    </row>
    <row r="45" spans="1:10" ht="12.75">
      <c r="A45" s="60" t="s">
        <v>146</v>
      </c>
      <c r="B45" s="60" t="s">
        <v>150</v>
      </c>
      <c r="C45" s="61" t="s">
        <v>151</v>
      </c>
      <c r="D45" s="13">
        <v>82659000</v>
      </c>
      <c r="E45" s="13">
        <v>3790767.56</v>
      </c>
      <c r="F45" s="13">
        <v>86449767.56</v>
      </c>
      <c r="G45" s="13">
        <v>62751999.18</v>
      </c>
      <c r="H45" s="13">
        <v>23697768.38</v>
      </c>
      <c r="I45" s="13">
        <v>44486629.4</v>
      </c>
      <c r="J45" s="13">
        <v>18265369.78</v>
      </c>
    </row>
    <row r="46" spans="1:10" ht="12.75">
      <c r="A46" s="60" t="s">
        <v>146</v>
      </c>
      <c r="B46" s="60" t="s">
        <v>152</v>
      </c>
      <c r="C46" s="61" t="s">
        <v>153</v>
      </c>
      <c r="D46" s="13">
        <v>91000</v>
      </c>
      <c r="E46" s="13">
        <v>0</v>
      </c>
      <c r="F46" s="13">
        <v>91000</v>
      </c>
      <c r="G46" s="13">
        <v>7259.61</v>
      </c>
      <c r="H46" s="13">
        <v>83740.39</v>
      </c>
      <c r="I46" s="13">
        <v>5658.86</v>
      </c>
      <c r="J46" s="13">
        <v>1600.75</v>
      </c>
    </row>
    <row r="47" spans="1:10" ht="12.75">
      <c r="A47" s="60" t="s">
        <v>146</v>
      </c>
      <c r="B47" s="60" t="s">
        <v>154</v>
      </c>
      <c r="C47" s="61" t="s">
        <v>155</v>
      </c>
      <c r="D47" s="13">
        <v>120000</v>
      </c>
      <c r="E47" s="13">
        <v>0</v>
      </c>
      <c r="F47" s="13">
        <v>120000</v>
      </c>
      <c r="G47" s="13">
        <v>80000</v>
      </c>
      <c r="H47" s="13">
        <v>40000</v>
      </c>
      <c r="I47" s="13">
        <v>32000</v>
      </c>
      <c r="J47" s="13">
        <v>48000</v>
      </c>
    </row>
    <row r="48" spans="1:10" ht="12.75">
      <c r="A48" s="57" t="s">
        <v>156</v>
      </c>
      <c r="B48" s="58"/>
      <c r="C48" s="59" t="s">
        <v>157</v>
      </c>
      <c r="D48" s="9">
        <v>4593000</v>
      </c>
      <c r="E48" s="9">
        <v>311741.05</v>
      </c>
      <c r="F48" s="9">
        <v>4904741.05</v>
      </c>
      <c r="G48" s="9">
        <v>1370178.65</v>
      </c>
      <c r="H48" s="9">
        <v>3534562.4</v>
      </c>
      <c r="I48" s="9">
        <v>1103529.01</v>
      </c>
      <c r="J48" s="9">
        <v>266649.64</v>
      </c>
    </row>
    <row r="49" spans="1:10" ht="12.75">
      <c r="A49" s="60" t="s">
        <v>156</v>
      </c>
      <c r="B49" s="60" t="s">
        <v>158</v>
      </c>
      <c r="C49" s="61" t="s">
        <v>159</v>
      </c>
      <c r="D49" s="13">
        <v>4593000</v>
      </c>
      <c r="E49" s="13">
        <v>311741.05</v>
      </c>
      <c r="F49" s="13">
        <v>4904741.05</v>
      </c>
      <c r="G49" s="13">
        <v>1370178.65</v>
      </c>
      <c r="H49" s="13">
        <v>3534562.4</v>
      </c>
      <c r="I49" s="13">
        <v>1103529.01</v>
      </c>
      <c r="J49" s="13">
        <v>266649.64</v>
      </c>
    </row>
    <row r="50" spans="1:10" ht="12.75">
      <c r="A50" s="57" t="s">
        <v>160</v>
      </c>
      <c r="B50" s="58"/>
      <c r="C50" s="59" t="s">
        <v>161</v>
      </c>
      <c r="D50" s="9">
        <v>67693000</v>
      </c>
      <c r="E50" s="9">
        <v>22791543.99</v>
      </c>
      <c r="F50" s="9">
        <v>90484543.99</v>
      </c>
      <c r="G50" s="9">
        <v>70002715.45</v>
      </c>
      <c r="H50" s="9">
        <v>20481828.54</v>
      </c>
      <c r="I50" s="9">
        <v>34365737.76</v>
      </c>
      <c r="J50" s="9">
        <v>35636977.69</v>
      </c>
    </row>
    <row r="51" spans="1:10" ht="12.75">
      <c r="A51" s="60" t="s">
        <v>160</v>
      </c>
      <c r="B51" s="60" t="s">
        <v>162</v>
      </c>
      <c r="C51" s="61" t="s">
        <v>163</v>
      </c>
      <c r="D51" s="13">
        <v>67693000</v>
      </c>
      <c r="E51" s="13">
        <v>22791543.99</v>
      </c>
      <c r="F51" s="13">
        <v>90484543.99</v>
      </c>
      <c r="G51" s="13">
        <v>70002715.45</v>
      </c>
      <c r="H51" s="13">
        <v>20481828.54</v>
      </c>
      <c r="I51" s="13">
        <v>34365737.76</v>
      </c>
      <c r="J51" s="13">
        <v>35636977.69</v>
      </c>
    </row>
    <row r="52" spans="1:10" ht="12.75">
      <c r="A52" s="57" t="s">
        <v>164</v>
      </c>
      <c r="B52" s="58"/>
      <c r="C52" s="59" t="s">
        <v>165</v>
      </c>
      <c r="D52" s="9">
        <v>756000</v>
      </c>
      <c r="E52" s="9">
        <v>0</v>
      </c>
      <c r="F52" s="9">
        <v>756000</v>
      </c>
      <c r="G52" s="9">
        <v>331279.67</v>
      </c>
      <c r="H52" s="9">
        <v>424720.33</v>
      </c>
      <c r="I52" s="9">
        <v>326719.67</v>
      </c>
      <c r="J52" s="9">
        <v>4560</v>
      </c>
    </row>
    <row r="53" spans="1:10" ht="12.75">
      <c r="A53" s="60" t="s">
        <v>164</v>
      </c>
      <c r="B53" s="60" t="s">
        <v>166</v>
      </c>
      <c r="C53" s="61" t="s">
        <v>167</v>
      </c>
      <c r="D53" s="13">
        <v>203000</v>
      </c>
      <c r="E53" s="13">
        <v>0</v>
      </c>
      <c r="F53" s="13">
        <v>203000</v>
      </c>
      <c r="G53" s="13">
        <v>14831.15</v>
      </c>
      <c r="H53" s="13">
        <v>188168.85</v>
      </c>
      <c r="I53" s="13">
        <v>10271.15</v>
      </c>
      <c r="J53" s="13">
        <v>4560</v>
      </c>
    </row>
    <row r="54" spans="1:10" ht="12.75">
      <c r="A54" s="60" t="s">
        <v>164</v>
      </c>
      <c r="B54" s="60" t="s">
        <v>168</v>
      </c>
      <c r="C54" s="61" t="s">
        <v>169</v>
      </c>
      <c r="D54" s="13">
        <v>2000</v>
      </c>
      <c r="E54" s="13">
        <v>0</v>
      </c>
      <c r="F54" s="13">
        <v>2000</v>
      </c>
      <c r="G54" s="13">
        <v>0</v>
      </c>
      <c r="H54" s="13">
        <v>2000</v>
      </c>
      <c r="I54" s="13">
        <v>0</v>
      </c>
      <c r="J54" s="13">
        <v>0</v>
      </c>
    </row>
    <row r="55" spans="1:10" ht="12.75">
      <c r="A55" s="60" t="s">
        <v>164</v>
      </c>
      <c r="B55" s="60" t="s">
        <v>170</v>
      </c>
      <c r="C55" s="61" t="s">
        <v>171</v>
      </c>
      <c r="D55" s="13">
        <v>551000</v>
      </c>
      <c r="E55" s="13">
        <v>0</v>
      </c>
      <c r="F55" s="13">
        <v>551000</v>
      </c>
      <c r="G55" s="13">
        <v>316448.52</v>
      </c>
      <c r="H55" s="13">
        <v>234551.48</v>
      </c>
      <c r="I55" s="13">
        <v>316448.52</v>
      </c>
      <c r="J55" s="13">
        <v>0</v>
      </c>
    </row>
    <row r="56" spans="1:10" ht="12.75">
      <c r="A56" s="57" t="s">
        <v>172</v>
      </c>
      <c r="B56" s="58"/>
      <c r="C56" s="59" t="s">
        <v>173</v>
      </c>
      <c r="D56" s="9">
        <v>2647000</v>
      </c>
      <c r="E56" s="9">
        <v>155000</v>
      </c>
      <c r="F56" s="9">
        <v>2802000</v>
      </c>
      <c r="G56" s="9">
        <v>1756516.67</v>
      </c>
      <c r="H56" s="9">
        <v>1045483.33</v>
      </c>
      <c r="I56" s="9">
        <v>1613222.58</v>
      </c>
      <c r="J56" s="9">
        <v>143294.09</v>
      </c>
    </row>
    <row r="57" spans="1:10" ht="12.75">
      <c r="A57" s="60" t="s">
        <v>172</v>
      </c>
      <c r="B57" s="60" t="s">
        <v>174</v>
      </c>
      <c r="C57" s="61" t="s">
        <v>175</v>
      </c>
      <c r="D57" s="13">
        <v>2647000</v>
      </c>
      <c r="E57" s="13">
        <v>155000</v>
      </c>
      <c r="F57" s="13">
        <v>2802000</v>
      </c>
      <c r="G57" s="13">
        <v>1756516.67</v>
      </c>
      <c r="H57" s="13">
        <v>1045483.33</v>
      </c>
      <c r="I57" s="13">
        <v>1613222.58</v>
      </c>
      <c r="J57" s="13">
        <v>143294.09</v>
      </c>
    </row>
    <row r="58" spans="1:10" ht="12.75">
      <c r="A58" s="57" t="s">
        <v>176</v>
      </c>
      <c r="B58" s="58"/>
      <c r="C58" s="59" t="s">
        <v>177</v>
      </c>
      <c r="D58" s="9">
        <v>399000</v>
      </c>
      <c r="E58" s="9">
        <v>405000</v>
      </c>
      <c r="F58" s="9">
        <v>804000</v>
      </c>
      <c r="G58" s="9">
        <v>424042.87</v>
      </c>
      <c r="H58" s="9">
        <v>379957.13</v>
      </c>
      <c r="I58" s="9">
        <v>421242.87</v>
      </c>
      <c r="J58" s="9">
        <v>2800</v>
      </c>
    </row>
    <row r="59" spans="1:10" ht="12.75">
      <c r="A59" s="60" t="s">
        <v>176</v>
      </c>
      <c r="B59" s="60" t="s">
        <v>178</v>
      </c>
      <c r="C59" s="61" t="s">
        <v>179</v>
      </c>
      <c r="D59" s="13">
        <v>399000</v>
      </c>
      <c r="E59" s="13">
        <v>405000</v>
      </c>
      <c r="F59" s="13">
        <v>804000</v>
      </c>
      <c r="G59" s="13">
        <v>424042.87</v>
      </c>
      <c r="H59" s="13">
        <v>379957.13</v>
      </c>
      <c r="I59" s="13">
        <v>421242.87</v>
      </c>
      <c r="J59" s="13">
        <v>2800</v>
      </c>
    </row>
    <row r="60" spans="1:10" ht="12.75">
      <c r="A60" s="57" t="s">
        <v>180</v>
      </c>
      <c r="B60" s="58"/>
      <c r="C60" s="59" t="s">
        <v>181</v>
      </c>
      <c r="D60" s="9">
        <v>13867000</v>
      </c>
      <c r="E60" s="9">
        <v>201172.78</v>
      </c>
      <c r="F60" s="9">
        <v>14068172.78</v>
      </c>
      <c r="G60" s="9">
        <v>8918195.57</v>
      </c>
      <c r="H60" s="9">
        <v>5149977.21</v>
      </c>
      <c r="I60" s="9">
        <v>7961812.77</v>
      </c>
      <c r="J60" s="9">
        <v>956382.8</v>
      </c>
    </row>
    <row r="61" spans="1:10" ht="12.75">
      <c r="A61" s="60" t="s">
        <v>180</v>
      </c>
      <c r="B61" s="60" t="s">
        <v>182</v>
      </c>
      <c r="C61" s="61" t="s">
        <v>183</v>
      </c>
      <c r="D61" s="13">
        <v>1758000</v>
      </c>
      <c r="E61" s="13">
        <v>0</v>
      </c>
      <c r="F61" s="13">
        <v>1758000</v>
      </c>
      <c r="G61" s="13">
        <v>1386876.67</v>
      </c>
      <c r="H61" s="13">
        <v>371123.33</v>
      </c>
      <c r="I61" s="13">
        <v>1271898.56</v>
      </c>
      <c r="J61" s="13">
        <v>114978.11</v>
      </c>
    </row>
    <row r="62" spans="1:10" ht="12.75">
      <c r="A62" s="60" t="s">
        <v>180</v>
      </c>
      <c r="B62" s="60" t="s">
        <v>184</v>
      </c>
      <c r="C62" s="61" t="s">
        <v>185</v>
      </c>
      <c r="D62" s="13">
        <v>12109000</v>
      </c>
      <c r="E62" s="13">
        <v>201172.78</v>
      </c>
      <c r="F62" s="13">
        <v>12310172.78</v>
      </c>
      <c r="G62" s="13">
        <v>7531318.9</v>
      </c>
      <c r="H62" s="13">
        <v>4778853.88</v>
      </c>
      <c r="I62" s="13">
        <v>6689914.21</v>
      </c>
      <c r="J62" s="13">
        <v>841404.69</v>
      </c>
    </row>
    <row r="63" spans="1:10" ht="12.75">
      <c r="A63" s="57" t="s">
        <v>186</v>
      </c>
      <c r="B63" s="58"/>
      <c r="C63" s="59" t="s">
        <v>187</v>
      </c>
      <c r="D63" s="9">
        <v>25139000</v>
      </c>
      <c r="E63" s="9">
        <v>-59000</v>
      </c>
      <c r="F63" s="9">
        <v>25080000</v>
      </c>
      <c r="G63" s="9">
        <v>17874057.38</v>
      </c>
      <c r="H63" s="9">
        <v>7205942.62</v>
      </c>
      <c r="I63" s="9">
        <v>14113747.94</v>
      </c>
      <c r="J63" s="9">
        <v>3760309.44</v>
      </c>
    </row>
    <row r="64" spans="1:10" ht="12.75">
      <c r="A64" s="60" t="s">
        <v>186</v>
      </c>
      <c r="B64" s="60" t="s">
        <v>188</v>
      </c>
      <c r="C64" s="61" t="s">
        <v>189</v>
      </c>
      <c r="D64" s="13">
        <v>14022000</v>
      </c>
      <c r="E64" s="13">
        <v>-365000</v>
      </c>
      <c r="F64" s="13">
        <v>13657000</v>
      </c>
      <c r="G64" s="13">
        <v>7692697.69</v>
      </c>
      <c r="H64" s="13">
        <v>5964302.31</v>
      </c>
      <c r="I64" s="13">
        <v>7692697.69</v>
      </c>
      <c r="J64" s="13">
        <v>0</v>
      </c>
    </row>
    <row r="65" spans="1:10" ht="12.75">
      <c r="A65" s="60" t="s">
        <v>186</v>
      </c>
      <c r="B65" s="60" t="s">
        <v>190</v>
      </c>
      <c r="C65" s="61" t="s">
        <v>191</v>
      </c>
      <c r="D65" s="13">
        <v>11117000</v>
      </c>
      <c r="E65" s="13">
        <v>306000</v>
      </c>
      <c r="F65" s="13">
        <v>11423000</v>
      </c>
      <c r="G65" s="13">
        <v>10181359.69</v>
      </c>
      <c r="H65" s="13">
        <v>1241640.31</v>
      </c>
      <c r="I65" s="13">
        <v>6421050.25</v>
      </c>
      <c r="J65" s="13">
        <v>3760309.44</v>
      </c>
    </row>
    <row r="66" spans="1:10" ht="12.75">
      <c r="A66" s="63"/>
      <c r="B66" s="4"/>
      <c r="C66" s="4"/>
      <c r="D66" s="64"/>
      <c r="E66" s="64"/>
      <c r="F66" s="64"/>
      <c r="G66" s="64"/>
      <c r="H66" s="64"/>
      <c r="I66" s="64"/>
      <c r="J66" s="65"/>
    </row>
    <row r="67" spans="1:10" ht="12.75">
      <c r="A67" s="193" t="s">
        <v>33</v>
      </c>
      <c r="B67" s="194"/>
      <c r="C67" s="194"/>
      <c r="D67" s="13">
        <v>50434800</v>
      </c>
      <c r="E67" s="13">
        <v>-150000</v>
      </c>
      <c r="F67" s="13">
        <v>50284800</v>
      </c>
      <c r="G67" s="66"/>
      <c r="H67" s="13">
        <v>50284800</v>
      </c>
      <c r="I67" s="66"/>
      <c r="J67" s="66"/>
    </row>
    <row r="68" spans="1:10" ht="12.75">
      <c r="A68" s="63"/>
      <c r="B68" s="4"/>
      <c r="C68" s="4"/>
      <c r="D68" s="64"/>
      <c r="E68" s="64"/>
      <c r="F68" s="64"/>
      <c r="G68" s="64"/>
      <c r="H68" s="64"/>
      <c r="I68" s="64"/>
      <c r="J68" s="65"/>
    </row>
    <row r="69" spans="1:10" ht="12.75">
      <c r="A69" s="195" t="s">
        <v>192</v>
      </c>
      <c r="B69" s="196"/>
      <c r="C69" s="197"/>
      <c r="D69" s="9">
        <f aca="true" t="shared" si="0" ref="D69:J69">SUM(D9,D11,D17,D19,D23,D25,D32,D40,D43,D48,D50,D52,D56,D58,D60,D63,D67)</f>
        <v>968000000</v>
      </c>
      <c r="E69" s="9">
        <f t="shared" si="0"/>
        <v>92680360.9</v>
      </c>
      <c r="F69" s="9">
        <f t="shared" si="0"/>
        <v>1060680360.9</v>
      </c>
      <c r="G69" s="9">
        <f t="shared" si="0"/>
        <v>732079754.0699999</v>
      </c>
      <c r="H69" s="9">
        <f t="shared" si="0"/>
        <v>328600606.83</v>
      </c>
      <c r="I69" s="9">
        <f t="shared" si="0"/>
        <v>551845904.6200001</v>
      </c>
      <c r="J69" s="9">
        <f t="shared" si="0"/>
        <v>180233849.45</v>
      </c>
    </row>
    <row r="71" spans="1:10" ht="12.75">
      <c r="A71" s="67"/>
      <c r="B71" s="67"/>
      <c r="C71" s="67"/>
      <c r="J71" s="67"/>
    </row>
    <row r="72" spans="1:10" ht="12.75">
      <c r="A72" s="198" t="s">
        <v>35</v>
      </c>
      <c r="B72" s="198"/>
      <c r="C72" s="198"/>
      <c r="E72" s="189" t="s">
        <v>37</v>
      </c>
      <c r="F72" s="189"/>
      <c r="H72" s="189" t="s">
        <v>39</v>
      </c>
      <c r="I72" s="189"/>
      <c r="J72" s="189"/>
    </row>
    <row r="73" spans="1:10" ht="12.75">
      <c r="A73" s="192" t="s">
        <v>36</v>
      </c>
      <c r="B73" s="192"/>
      <c r="C73" s="192"/>
      <c r="E73" s="190" t="s">
        <v>38</v>
      </c>
      <c r="F73" s="190"/>
      <c r="H73" s="190" t="s">
        <v>41</v>
      </c>
      <c r="I73" s="190"/>
      <c r="J73" s="190"/>
    </row>
    <row r="74" spans="8:10" ht="12.75">
      <c r="H74" s="186" t="s">
        <v>40</v>
      </c>
      <c r="I74" s="186"/>
      <c r="J74" s="186"/>
    </row>
  </sheetData>
  <sheetProtection/>
  <mergeCells count="11">
    <mergeCell ref="E72:F72"/>
    <mergeCell ref="H72:J72"/>
    <mergeCell ref="A73:C73"/>
    <mergeCell ref="E73:F73"/>
    <mergeCell ref="H73:J73"/>
    <mergeCell ref="H74:J74"/>
    <mergeCell ref="A1:F3"/>
    <mergeCell ref="A6:J6"/>
    <mergeCell ref="A67:C67"/>
    <mergeCell ref="A69:C69"/>
    <mergeCell ref="A72:C72"/>
  </mergeCells>
  <printOptions/>
  <pageMargins left="0.59" right="0.39" top="0.79" bottom="0.79" header="0.51" footer="0.51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2" customWidth="1"/>
    <col min="2" max="4" width="12.00390625" style="2" bestFit="1" customWidth="1"/>
    <col min="5" max="8" width="12.8515625" style="2" bestFit="1" customWidth="1"/>
    <col min="9" max="9" width="12.00390625" style="2" bestFit="1" customWidth="1"/>
    <col min="10" max="10" width="12.8515625" style="2" bestFit="1" customWidth="1"/>
    <col min="11" max="13" width="12.00390625" style="2" bestFit="1" customWidth="1"/>
    <col min="14" max="14" width="14.28125" style="2" bestFit="1" customWidth="1"/>
    <col min="15" max="16384" width="9.140625" style="2" customWidth="1"/>
  </cols>
  <sheetData>
    <row r="3" spans="1:6" ht="12.75" customHeight="1">
      <c r="A3" s="191" t="s">
        <v>0</v>
      </c>
      <c r="B3" s="191"/>
      <c r="C3" s="191"/>
      <c r="D3" s="191"/>
      <c r="E3" s="191"/>
      <c r="F3" s="191"/>
    </row>
    <row r="4" spans="1:14" ht="12.75" customHeight="1">
      <c r="A4" s="191"/>
      <c r="B4" s="191"/>
      <c r="C4" s="191"/>
      <c r="D4" s="191"/>
      <c r="E4" s="191"/>
      <c r="F4" s="191"/>
      <c r="K4" s="199"/>
      <c r="L4" s="199"/>
      <c r="M4" s="199"/>
      <c r="N4" s="199"/>
    </row>
    <row r="5" spans="1:14" ht="12.75" customHeight="1">
      <c r="A5" s="191"/>
      <c r="B5" s="191"/>
      <c r="C5" s="191"/>
      <c r="D5" s="191"/>
      <c r="E5" s="191"/>
      <c r="F5" s="191"/>
      <c r="K5" s="199"/>
      <c r="L5" s="199"/>
      <c r="M5" s="199"/>
      <c r="N5" s="199"/>
    </row>
    <row r="6" ht="12.75"/>
    <row r="7" spans="1:14" ht="15.75">
      <c r="A7" s="50" t="s">
        <v>57</v>
      </c>
      <c r="N7" s="52" t="s">
        <v>67</v>
      </c>
    </row>
    <row r="8" spans="1:14" ht="15.75">
      <c r="A8" s="200" t="s">
        <v>193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10" spans="1:14" ht="12.75">
      <c r="A10" s="202" t="s">
        <v>194</v>
      </c>
      <c r="B10" s="202" t="s">
        <v>195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14" ht="12.75">
      <c r="A11" s="203"/>
      <c r="B11" s="62" t="s">
        <v>196</v>
      </c>
      <c r="C11" s="62" t="s">
        <v>197</v>
      </c>
      <c r="D11" s="62" t="s">
        <v>198</v>
      </c>
      <c r="E11" s="62" t="s">
        <v>199</v>
      </c>
      <c r="F11" s="62" t="s">
        <v>200</v>
      </c>
      <c r="G11" s="62" t="s">
        <v>201</v>
      </c>
      <c r="H11" s="62" t="s">
        <v>202</v>
      </c>
      <c r="I11" s="62" t="s">
        <v>203</v>
      </c>
      <c r="J11" s="62" t="s">
        <v>204</v>
      </c>
      <c r="K11" s="62" t="s">
        <v>205</v>
      </c>
      <c r="L11" s="62" t="s">
        <v>206</v>
      </c>
      <c r="M11" s="62" t="s">
        <v>207</v>
      </c>
      <c r="N11" s="62" t="s">
        <v>208</v>
      </c>
    </row>
    <row r="12" spans="1:14" ht="12.75">
      <c r="A12" s="202" t="s">
        <v>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1:14" ht="12.75">
      <c r="A13" s="68" t="s">
        <v>3</v>
      </c>
      <c r="B13" s="69">
        <v>17099810.29</v>
      </c>
      <c r="C13" s="69">
        <v>16939945.43</v>
      </c>
      <c r="D13" s="69">
        <v>19342300.85</v>
      </c>
      <c r="E13" s="69">
        <v>23369396.58</v>
      </c>
      <c r="F13" s="69">
        <v>10709386.36</v>
      </c>
      <c r="G13" s="69">
        <v>8611246.86</v>
      </c>
      <c r="H13" s="69">
        <v>41292956.56</v>
      </c>
      <c r="I13" s="69">
        <v>22734185.57</v>
      </c>
      <c r="J13" s="69">
        <v>20343397.84</v>
      </c>
      <c r="K13" s="69">
        <v>15571885.82</v>
      </c>
      <c r="L13" s="69">
        <v>22741423.27</v>
      </c>
      <c r="M13" s="69">
        <v>21279007.82</v>
      </c>
      <c r="N13" s="69">
        <f aca="true" t="shared" si="0" ref="N13:N20">SUM(B13:M13)</f>
        <v>240034943.25</v>
      </c>
    </row>
    <row r="14" spans="1:14" ht="12.75">
      <c r="A14" s="68" t="s">
        <v>4</v>
      </c>
      <c r="B14" s="69">
        <v>4293229.06</v>
      </c>
      <c r="C14" s="69">
        <v>4187808.67</v>
      </c>
      <c r="D14" s="69">
        <v>3924949.35</v>
      </c>
      <c r="E14" s="69">
        <v>4381325.06</v>
      </c>
      <c r="F14" s="69">
        <v>5551013.39</v>
      </c>
      <c r="G14" s="69">
        <v>3753374.66</v>
      </c>
      <c r="H14" s="69">
        <v>4606473.93</v>
      </c>
      <c r="I14" s="69">
        <v>4357976.3</v>
      </c>
      <c r="J14" s="69">
        <v>4148702.73</v>
      </c>
      <c r="K14" s="69">
        <v>4197487.18</v>
      </c>
      <c r="L14" s="69">
        <v>4257264.97</v>
      </c>
      <c r="M14" s="69">
        <v>4220735.13</v>
      </c>
      <c r="N14" s="69">
        <f t="shared" si="0"/>
        <v>51880340.43</v>
      </c>
    </row>
    <row r="15" spans="1:14" ht="12.75">
      <c r="A15" s="68" t="s">
        <v>5</v>
      </c>
      <c r="B15" s="69">
        <v>4311313.02</v>
      </c>
      <c r="C15" s="69">
        <v>4598186.65</v>
      </c>
      <c r="D15" s="69">
        <v>4231076.09</v>
      </c>
      <c r="E15" s="69">
        <v>3445005.32</v>
      </c>
      <c r="F15" s="69">
        <v>5960814.22</v>
      </c>
      <c r="G15" s="69">
        <v>3629489.64</v>
      </c>
      <c r="H15" s="69">
        <v>4132996.32</v>
      </c>
      <c r="I15" s="69">
        <v>4406915.42</v>
      </c>
      <c r="J15" s="69">
        <v>3710544.26</v>
      </c>
      <c r="K15" s="69">
        <v>3065160.62</v>
      </c>
      <c r="L15" s="69">
        <v>4723271.09</v>
      </c>
      <c r="M15" s="69">
        <v>3497750.64</v>
      </c>
      <c r="N15" s="69">
        <f t="shared" si="0"/>
        <v>49712523.28999999</v>
      </c>
    </row>
    <row r="16" spans="1:14" ht="12.75">
      <c r="A16" s="68" t="s">
        <v>209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f t="shared" si="0"/>
        <v>0</v>
      </c>
    </row>
    <row r="17" spans="1:14" ht="12.75">
      <c r="A17" s="68" t="s">
        <v>210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f t="shared" si="0"/>
        <v>0</v>
      </c>
    </row>
    <row r="18" spans="1:14" ht="12.75">
      <c r="A18" s="68" t="s">
        <v>6</v>
      </c>
      <c r="B18" s="69">
        <v>10128733.81</v>
      </c>
      <c r="C18" s="69">
        <v>7517240.93</v>
      </c>
      <c r="D18" s="69">
        <v>9781850.32</v>
      </c>
      <c r="E18" s="69">
        <v>13814305.57</v>
      </c>
      <c r="F18" s="69">
        <v>7074111.48</v>
      </c>
      <c r="G18" s="69">
        <v>7270456</v>
      </c>
      <c r="H18" s="69">
        <v>9161344.05</v>
      </c>
      <c r="I18" s="69">
        <v>7859453.28</v>
      </c>
      <c r="J18" s="69">
        <v>8992258.42</v>
      </c>
      <c r="K18" s="69">
        <v>8172819.84</v>
      </c>
      <c r="L18" s="69">
        <v>8127263.42</v>
      </c>
      <c r="M18" s="69">
        <v>8312440.57</v>
      </c>
      <c r="N18" s="69">
        <f t="shared" si="0"/>
        <v>106212277.69</v>
      </c>
    </row>
    <row r="19" spans="1:14" ht="12.75">
      <c r="A19" s="68" t="s">
        <v>7</v>
      </c>
      <c r="B19" s="69">
        <v>31970610.47</v>
      </c>
      <c r="C19" s="69">
        <v>35903729.31</v>
      </c>
      <c r="D19" s="69">
        <v>42268515.36</v>
      </c>
      <c r="E19" s="69">
        <v>50223187.66</v>
      </c>
      <c r="F19" s="69">
        <v>71518603.89</v>
      </c>
      <c r="G19" s="69">
        <v>39040920.84</v>
      </c>
      <c r="H19" s="69">
        <v>52708320.11</v>
      </c>
      <c r="I19" s="69">
        <v>32057133.95</v>
      </c>
      <c r="J19" s="69">
        <v>49649064.6</v>
      </c>
      <c r="K19" s="69">
        <v>37213863.96</v>
      </c>
      <c r="L19" s="69">
        <v>40093282.36</v>
      </c>
      <c r="M19" s="69">
        <v>42779541.17</v>
      </c>
      <c r="N19" s="69">
        <f t="shared" si="0"/>
        <v>525426773.68</v>
      </c>
    </row>
    <row r="20" spans="1:14" ht="12.75">
      <c r="A20" s="68" t="s">
        <v>8</v>
      </c>
      <c r="B20" s="69">
        <v>23360856.45</v>
      </c>
      <c r="C20" s="69">
        <v>2524049.25</v>
      </c>
      <c r="D20" s="69">
        <v>2071613.3</v>
      </c>
      <c r="E20" s="69">
        <v>6010732.44</v>
      </c>
      <c r="F20" s="69">
        <v>5936015.84</v>
      </c>
      <c r="G20" s="69">
        <v>4279743.49</v>
      </c>
      <c r="H20" s="69">
        <v>3823277.04</v>
      </c>
      <c r="I20" s="69">
        <v>2706760.08</v>
      </c>
      <c r="J20" s="69">
        <v>1609779.63</v>
      </c>
      <c r="K20" s="69">
        <v>6385080.73</v>
      </c>
      <c r="L20" s="69">
        <v>50778.25</v>
      </c>
      <c r="M20" s="69">
        <v>4791619.52</v>
      </c>
      <c r="N20" s="69">
        <f t="shared" si="0"/>
        <v>63550306.019999996</v>
      </c>
    </row>
    <row r="21" spans="1:14" ht="12.75">
      <c r="A21" s="70" t="s">
        <v>211</v>
      </c>
      <c r="B21" s="71">
        <f aca="true" t="shared" si="1" ref="B21:K21">SUM(B13:B20)</f>
        <v>91164553.10000001</v>
      </c>
      <c r="C21" s="71">
        <f t="shared" si="1"/>
        <v>71670960.24000001</v>
      </c>
      <c r="D21" s="71">
        <f t="shared" si="1"/>
        <v>81620305.27</v>
      </c>
      <c r="E21" s="71">
        <f t="shared" si="1"/>
        <v>101243952.63</v>
      </c>
      <c r="F21" s="71">
        <f t="shared" si="1"/>
        <v>106749945.18</v>
      </c>
      <c r="G21" s="71">
        <f t="shared" si="1"/>
        <v>66585231.49</v>
      </c>
      <c r="H21" s="71">
        <f t="shared" si="1"/>
        <v>115725368.01</v>
      </c>
      <c r="I21" s="71">
        <f t="shared" si="1"/>
        <v>74122424.6</v>
      </c>
      <c r="J21" s="71">
        <f t="shared" si="1"/>
        <v>88453747.47999999</v>
      </c>
      <c r="K21" s="71">
        <f t="shared" si="1"/>
        <v>74606298.15</v>
      </c>
      <c r="L21" s="71">
        <f>SUM(L13:L20)</f>
        <v>79993283.36</v>
      </c>
      <c r="M21" s="71">
        <f>SUM(M13:M20)</f>
        <v>84881094.85</v>
      </c>
      <c r="N21" s="71">
        <f>SUM(N13:N20)</f>
        <v>1036817164.36</v>
      </c>
    </row>
    <row r="22" spans="1:14" ht="12.75">
      <c r="A22" s="202" t="s">
        <v>212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ht="12.75">
      <c r="A23" s="68" t="s">
        <v>213</v>
      </c>
      <c r="B23" s="69">
        <v>2255517.37</v>
      </c>
      <c r="C23" s="69">
        <v>2849773.05</v>
      </c>
      <c r="D23" s="69">
        <v>2220607.65</v>
      </c>
      <c r="E23" s="69">
        <v>2594718.04</v>
      </c>
      <c r="F23" s="69">
        <v>5092460.05</v>
      </c>
      <c r="G23" s="69">
        <v>2481597.68</v>
      </c>
      <c r="H23" s="69">
        <v>2301422.78</v>
      </c>
      <c r="I23" s="69">
        <v>2997307.99</v>
      </c>
      <c r="J23" s="69">
        <v>2362527</v>
      </c>
      <c r="K23" s="69">
        <v>2390124.91</v>
      </c>
      <c r="L23" s="69">
        <v>3643021.78</v>
      </c>
      <c r="M23" s="69">
        <v>2601662.5</v>
      </c>
      <c r="N23" s="69">
        <f>SUM(B23:M23)</f>
        <v>33790740.8</v>
      </c>
    </row>
    <row r="24" spans="1:14" ht="12.75">
      <c r="A24" s="68" t="s">
        <v>214</v>
      </c>
      <c r="B24" s="69">
        <v>170817.45</v>
      </c>
      <c r="C24" s="69">
        <v>270150.38</v>
      </c>
      <c r="D24" s="69">
        <v>157609.87</v>
      </c>
      <c r="E24" s="69">
        <v>0</v>
      </c>
      <c r="F24" s="69">
        <v>519635.33</v>
      </c>
      <c r="G24" s="69">
        <v>182969.56</v>
      </c>
      <c r="H24" s="69">
        <v>173558.91</v>
      </c>
      <c r="I24" s="69">
        <v>400771.48</v>
      </c>
      <c r="J24" s="69">
        <v>169410.79</v>
      </c>
      <c r="K24" s="69">
        <v>235365.23</v>
      </c>
      <c r="L24" s="69">
        <v>0</v>
      </c>
      <c r="M24" s="69">
        <v>390544.26</v>
      </c>
      <c r="N24" s="69">
        <f>SUM(B24:M24)</f>
        <v>2670833.26</v>
      </c>
    </row>
    <row r="25" spans="1:14" ht="12.75">
      <c r="A25" s="68" t="s">
        <v>215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f>SUM(B25:M25)</f>
        <v>0</v>
      </c>
    </row>
    <row r="26" spans="1:14" ht="12.75">
      <c r="A26" s="70" t="s">
        <v>216</v>
      </c>
      <c r="B26" s="71">
        <f aca="true" t="shared" si="2" ref="B26:K26">SUM(B23:B25)</f>
        <v>2426334.8200000003</v>
      </c>
      <c r="C26" s="71">
        <f t="shared" si="2"/>
        <v>3119923.4299999997</v>
      </c>
      <c r="D26" s="71">
        <f t="shared" si="2"/>
        <v>2378217.52</v>
      </c>
      <c r="E26" s="71">
        <f t="shared" si="2"/>
        <v>2594718.04</v>
      </c>
      <c r="F26" s="71">
        <f t="shared" si="2"/>
        <v>5612095.38</v>
      </c>
      <c r="G26" s="71">
        <f t="shared" si="2"/>
        <v>2664567.24</v>
      </c>
      <c r="H26" s="71">
        <f t="shared" si="2"/>
        <v>2474981.69</v>
      </c>
      <c r="I26" s="71">
        <f t="shared" si="2"/>
        <v>3398079.47</v>
      </c>
      <c r="J26" s="71">
        <f t="shared" si="2"/>
        <v>2531937.79</v>
      </c>
      <c r="K26" s="71">
        <f t="shared" si="2"/>
        <v>2625490.14</v>
      </c>
      <c r="L26" s="71">
        <f>SUM(L23:L25)</f>
        <v>3643021.78</v>
      </c>
      <c r="M26" s="71">
        <f>SUM(M23:M25)</f>
        <v>2992206.76</v>
      </c>
      <c r="N26" s="71">
        <f>SUM(N23:N25)</f>
        <v>36461574.059999995</v>
      </c>
    </row>
    <row r="27" spans="1:14" ht="12.75">
      <c r="A27" s="68" t="s">
        <v>217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>
        <v>66305355.44</v>
      </c>
    </row>
    <row r="28" spans="1:14" ht="12.75">
      <c r="A28" s="70" t="s">
        <v>218</v>
      </c>
      <c r="B28" s="71">
        <v>5929190.11</v>
      </c>
      <c r="C28" s="71">
        <v>6589589.92</v>
      </c>
      <c r="D28" s="71">
        <v>7588426.67</v>
      </c>
      <c r="E28" s="71">
        <v>8154748.11</v>
      </c>
      <c r="F28" s="71">
        <v>11637760.33</v>
      </c>
      <c r="G28" s="71">
        <v>5293321.69</v>
      </c>
      <c r="H28" s="71">
        <v>10350734.13</v>
      </c>
      <c r="I28" s="71">
        <v>5438328.04</v>
      </c>
      <c r="J28" s="71">
        <v>10089626.38</v>
      </c>
      <c r="K28" s="71">
        <v>6779683.53</v>
      </c>
      <c r="L28" s="71">
        <v>7020737.13</v>
      </c>
      <c r="M28" s="71">
        <v>8473239.76</v>
      </c>
      <c r="N28" s="71">
        <f>SUM(B28:M28)</f>
        <v>93345385.8</v>
      </c>
    </row>
    <row r="29" spans="1:14" ht="12.75">
      <c r="A29" s="70" t="s">
        <v>219</v>
      </c>
      <c r="B29" s="71">
        <v>3963722</v>
      </c>
      <c r="C29" s="71">
        <v>4422205.82</v>
      </c>
      <c r="D29" s="71">
        <v>5576522.86</v>
      </c>
      <c r="E29" s="71">
        <v>6038392.58</v>
      </c>
      <c r="F29" s="71">
        <v>9360932.79</v>
      </c>
      <c r="G29" s="71">
        <v>5249326.83</v>
      </c>
      <c r="H29" s="71">
        <v>7093138.38</v>
      </c>
      <c r="I29" s="71">
        <v>3915677.21</v>
      </c>
      <c r="J29" s="71">
        <v>6696433.06</v>
      </c>
      <c r="K29" s="71">
        <v>4741506.36</v>
      </c>
      <c r="L29" s="71">
        <v>4750436.04</v>
      </c>
      <c r="M29" s="71">
        <v>5547010.36</v>
      </c>
      <c r="N29" s="71">
        <f>SUM(B29:M29)</f>
        <v>67355304.29</v>
      </c>
    </row>
    <row r="30" spans="1:14" ht="12.75">
      <c r="A30" s="70" t="s">
        <v>220</v>
      </c>
      <c r="B30" s="71">
        <f aca="true" t="shared" si="3" ref="B30:K30">SUM(B26+B29)</f>
        <v>6390056.82</v>
      </c>
      <c r="C30" s="71">
        <f t="shared" si="3"/>
        <v>7542129.25</v>
      </c>
      <c r="D30" s="71">
        <f t="shared" si="3"/>
        <v>7954740.380000001</v>
      </c>
      <c r="E30" s="71">
        <f t="shared" si="3"/>
        <v>8633110.620000001</v>
      </c>
      <c r="F30" s="71">
        <f t="shared" si="3"/>
        <v>14973028.169999998</v>
      </c>
      <c r="G30" s="71">
        <f t="shared" si="3"/>
        <v>7913894.07</v>
      </c>
      <c r="H30" s="71">
        <f t="shared" si="3"/>
        <v>9568120.07</v>
      </c>
      <c r="I30" s="71">
        <f t="shared" si="3"/>
        <v>7313756.68</v>
      </c>
      <c r="J30" s="71">
        <f t="shared" si="3"/>
        <v>9228370.85</v>
      </c>
      <c r="K30" s="71">
        <f t="shared" si="3"/>
        <v>7366996.5</v>
      </c>
      <c r="L30" s="71">
        <f>SUM(L26+L29)</f>
        <v>8393457.82</v>
      </c>
      <c r="M30" s="71">
        <f>SUM(M26+M29)</f>
        <v>8539217.120000001</v>
      </c>
      <c r="N30" s="71">
        <f>SUM(N26+N29)</f>
        <v>103816878.35</v>
      </c>
    </row>
    <row r="31" spans="1:14" ht="12.75">
      <c r="A31" s="70" t="s">
        <v>221</v>
      </c>
      <c r="B31" s="71">
        <f aca="true" t="shared" si="4" ref="B31:K31">SUM(B21-B30)</f>
        <v>84774496.28</v>
      </c>
      <c r="C31" s="71">
        <f t="shared" si="4"/>
        <v>64128830.99000001</v>
      </c>
      <c r="D31" s="71">
        <f t="shared" si="4"/>
        <v>73665564.89</v>
      </c>
      <c r="E31" s="71">
        <f t="shared" si="4"/>
        <v>92610842.00999999</v>
      </c>
      <c r="F31" s="71">
        <f t="shared" si="4"/>
        <v>91776917.01</v>
      </c>
      <c r="G31" s="71">
        <f t="shared" si="4"/>
        <v>58671337.42</v>
      </c>
      <c r="H31" s="71">
        <f t="shared" si="4"/>
        <v>106157247.94</v>
      </c>
      <c r="I31" s="71">
        <f t="shared" si="4"/>
        <v>66808667.919999994</v>
      </c>
      <c r="J31" s="71">
        <f t="shared" si="4"/>
        <v>79225376.63</v>
      </c>
      <c r="K31" s="71">
        <f t="shared" si="4"/>
        <v>67239301.65</v>
      </c>
      <c r="L31" s="71">
        <f>SUM(L21-L30)</f>
        <v>71599825.53999999</v>
      </c>
      <c r="M31" s="71">
        <f>SUM(M21-M30)</f>
        <v>76341877.72999999</v>
      </c>
      <c r="N31" s="72">
        <f>SUM(N21-N30)</f>
        <v>933000286.01</v>
      </c>
    </row>
    <row r="32" ht="12.75">
      <c r="N32" s="73"/>
    </row>
    <row r="33" ht="12.75">
      <c r="N33" s="73"/>
    </row>
    <row r="35" ht="12.75">
      <c r="N35" s="11"/>
    </row>
    <row r="36" spans="1:14" ht="12.75">
      <c r="A36" s="67"/>
      <c r="B36" s="67"/>
      <c r="F36" s="11"/>
      <c r="H36" s="67"/>
      <c r="I36" s="67"/>
      <c r="N36" s="67"/>
    </row>
    <row r="37" spans="1:14" ht="12.75">
      <c r="A37" s="204" t="s">
        <v>35</v>
      </c>
      <c r="B37" s="204"/>
      <c r="H37" s="189" t="s">
        <v>37</v>
      </c>
      <c r="I37" s="189"/>
      <c r="L37" s="189" t="s">
        <v>39</v>
      </c>
      <c r="M37" s="189"/>
      <c r="N37" s="189"/>
    </row>
    <row r="38" spans="1:14" ht="12.75">
      <c r="A38" s="186" t="s">
        <v>36</v>
      </c>
      <c r="B38" s="186"/>
      <c r="H38" s="205" t="s">
        <v>38</v>
      </c>
      <c r="I38" s="205"/>
      <c r="L38" s="190" t="s">
        <v>41</v>
      </c>
      <c r="M38" s="190"/>
      <c r="N38" s="190"/>
    </row>
    <row r="39" spans="12:14" ht="12.75">
      <c r="L39" s="186" t="s">
        <v>40</v>
      </c>
      <c r="M39" s="186"/>
      <c r="N39" s="186"/>
    </row>
  </sheetData>
  <sheetProtection/>
  <mergeCells count="14">
    <mergeCell ref="L39:N39"/>
    <mergeCell ref="A22:N22"/>
    <mergeCell ref="A37:B37"/>
    <mergeCell ref="H37:I37"/>
    <mergeCell ref="L37:N37"/>
    <mergeCell ref="A38:B38"/>
    <mergeCell ref="H38:I38"/>
    <mergeCell ref="L38:N38"/>
    <mergeCell ref="A3:F5"/>
    <mergeCell ref="K4:N5"/>
    <mergeCell ref="A8:N8"/>
    <mergeCell ref="A10:A11"/>
    <mergeCell ref="B10:N10"/>
    <mergeCell ref="A12:N12"/>
  </mergeCells>
  <printOptions/>
  <pageMargins left="0.39" right="0.39" top="0.98" bottom="0.98" header="0.51" footer="0.51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41.421875" style="2" customWidth="1"/>
    <col min="2" max="5" width="14.140625" style="2" customWidth="1"/>
    <col min="6" max="16384" width="9.140625" style="2" customWidth="1"/>
  </cols>
  <sheetData>
    <row r="1" spans="1:5" ht="12.75" customHeight="1">
      <c r="A1" s="191" t="s">
        <v>0</v>
      </c>
      <c r="B1" s="191"/>
      <c r="C1" s="191"/>
      <c r="D1" s="191"/>
      <c r="E1" s="191"/>
    </row>
    <row r="2" spans="1:5" ht="12.75" customHeight="1">
      <c r="A2" s="191"/>
      <c r="B2" s="191"/>
      <c r="C2" s="191"/>
      <c r="D2" s="191"/>
      <c r="E2" s="191"/>
    </row>
    <row r="3" spans="1:5" ht="12.75">
      <c r="A3" s="191"/>
      <c r="B3" s="191"/>
      <c r="C3" s="191"/>
      <c r="D3" s="191"/>
      <c r="E3" s="191"/>
    </row>
    <row r="4" ht="12.75" customHeight="1">
      <c r="F4" s="75"/>
    </row>
    <row r="6" spans="1:5" ht="15.75">
      <c r="A6" s="50" t="s">
        <v>57</v>
      </c>
      <c r="E6" s="52" t="s">
        <v>67</v>
      </c>
    </row>
    <row r="7" spans="1:5" ht="12.75" customHeight="1">
      <c r="A7" s="55" t="s">
        <v>222</v>
      </c>
      <c r="B7" s="76"/>
      <c r="C7" s="76"/>
      <c r="D7" s="76"/>
      <c r="E7" s="76"/>
    </row>
    <row r="9" spans="1:5" ht="42">
      <c r="A9" s="59" t="s">
        <v>223</v>
      </c>
      <c r="B9" s="77" t="s">
        <v>224</v>
      </c>
      <c r="C9" s="77" t="s">
        <v>225</v>
      </c>
      <c r="D9" s="77" t="s">
        <v>226</v>
      </c>
      <c r="E9" s="77" t="s">
        <v>227</v>
      </c>
    </row>
    <row r="10" spans="1:5" ht="12.75">
      <c r="A10" s="78" t="s">
        <v>211</v>
      </c>
      <c r="B10" s="79">
        <v>40529000</v>
      </c>
      <c r="C10" s="79">
        <v>40529000</v>
      </c>
      <c r="D10" s="79">
        <v>27019249.52</v>
      </c>
      <c r="E10" s="79">
        <v>28639655.55</v>
      </c>
    </row>
    <row r="11" spans="1:5" ht="12.75">
      <c r="A11" s="80" t="s">
        <v>228</v>
      </c>
      <c r="B11" s="81">
        <v>27933000</v>
      </c>
      <c r="C11" s="81">
        <v>27933000</v>
      </c>
      <c r="D11" s="81">
        <v>18621989.28</v>
      </c>
      <c r="E11" s="81">
        <v>19305638.02</v>
      </c>
    </row>
    <row r="12" spans="1:5" ht="12.75">
      <c r="A12" s="80" t="s">
        <v>229</v>
      </c>
      <c r="B12" s="81">
        <v>27482000</v>
      </c>
      <c r="C12" s="81">
        <v>27482000</v>
      </c>
      <c r="D12" s="81">
        <v>18321333.28</v>
      </c>
      <c r="E12" s="81">
        <v>18974240.77</v>
      </c>
    </row>
    <row r="13" spans="1:5" ht="12.75">
      <c r="A13" s="80" t="s">
        <v>230</v>
      </c>
      <c r="B13" s="81">
        <v>410000</v>
      </c>
      <c r="C13" s="81">
        <v>410000</v>
      </c>
      <c r="D13" s="81">
        <v>273328</v>
      </c>
      <c r="E13" s="81">
        <v>307432.97</v>
      </c>
    </row>
    <row r="14" spans="1:5" ht="12.75">
      <c r="A14" s="80" t="s">
        <v>231</v>
      </c>
      <c r="B14" s="81">
        <v>41000</v>
      </c>
      <c r="C14" s="81">
        <v>41000</v>
      </c>
      <c r="D14" s="81">
        <v>27328</v>
      </c>
      <c r="E14" s="81">
        <v>23964.28</v>
      </c>
    </row>
    <row r="15" spans="1:5" ht="12.75">
      <c r="A15" s="80" t="s">
        <v>232</v>
      </c>
      <c r="B15" s="81">
        <v>2400000</v>
      </c>
      <c r="C15" s="81">
        <v>2400000</v>
      </c>
      <c r="D15" s="81">
        <v>1600000</v>
      </c>
      <c r="E15" s="81">
        <v>2072255.56</v>
      </c>
    </row>
    <row r="16" spans="1:5" ht="12.75">
      <c r="A16" s="80" t="s">
        <v>5</v>
      </c>
      <c r="B16" s="81">
        <v>7500000</v>
      </c>
      <c r="C16" s="81">
        <v>7500000</v>
      </c>
      <c r="D16" s="81">
        <v>4999984</v>
      </c>
      <c r="E16" s="81">
        <v>4564486.67</v>
      </c>
    </row>
    <row r="17" spans="1:5" ht="12.75">
      <c r="A17" s="80" t="s">
        <v>233</v>
      </c>
      <c r="B17" s="81">
        <v>7500000</v>
      </c>
      <c r="C17" s="81">
        <v>7500000</v>
      </c>
      <c r="D17" s="81">
        <v>4999984</v>
      </c>
      <c r="E17" s="81">
        <v>4564486.67</v>
      </c>
    </row>
    <row r="18" spans="1:5" ht="12.75">
      <c r="A18" s="80" t="s">
        <v>8</v>
      </c>
      <c r="B18" s="81">
        <v>2696000</v>
      </c>
      <c r="C18" s="81">
        <v>2696000</v>
      </c>
      <c r="D18" s="81">
        <v>1797276.24</v>
      </c>
      <c r="E18" s="81">
        <v>2697275.3</v>
      </c>
    </row>
    <row r="19" spans="1:5" ht="12.75">
      <c r="A19" s="82" t="s">
        <v>234</v>
      </c>
      <c r="B19" s="79">
        <v>0</v>
      </c>
      <c r="C19" s="79">
        <v>0</v>
      </c>
      <c r="D19" s="79">
        <v>0</v>
      </c>
      <c r="E19" s="79">
        <v>0</v>
      </c>
    </row>
    <row r="20" spans="1:5" ht="12.75">
      <c r="A20" s="82" t="s">
        <v>235</v>
      </c>
      <c r="B20" s="79">
        <v>68932000</v>
      </c>
      <c r="C20" s="79">
        <v>68932000</v>
      </c>
      <c r="D20" s="79">
        <v>45954650.4</v>
      </c>
      <c r="E20" s="79">
        <v>49631527.51</v>
      </c>
    </row>
    <row r="21" spans="1:5" ht="12.75">
      <c r="A21" s="80" t="s">
        <v>236</v>
      </c>
      <c r="B21" s="81">
        <v>39000000</v>
      </c>
      <c r="C21" s="81">
        <v>39000000</v>
      </c>
      <c r="D21" s="81">
        <v>26000000</v>
      </c>
      <c r="E21" s="81">
        <v>28985280.85</v>
      </c>
    </row>
    <row r="22" spans="1:5" ht="12.75">
      <c r="A22" s="80" t="s">
        <v>237</v>
      </c>
      <c r="B22" s="81">
        <v>39000000</v>
      </c>
      <c r="C22" s="81">
        <v>39000000</v>
      </c>
      <c r="D22" s="81">
        <v>26000000</v>
      </c>
      <c r="E22" s="81">
        <v>28985280.85</v>
      </c>
    </row>
    <row r="23" spans="1:5" ht="12.75">
      <c r="A23" s="83" t="s">
        <v>238</v>
      </c>
      <c r="B23" s="81">
        <v>0</v>
      </c>
      <c r="C23" s="81">
        <v>0</v>
      </c>
      <c r="D23" s="81">
        <v>0</v>
      </c>
      <c r="E23" s="81">
        <v>0</v>
      </c>
    </row>
    <row r="24" spans="1:5" ht="12.75">
      <c r="A24" s="83" t="s">
        <v>239</v>
      </c>
      <c r="B24" s="81">
        <v>29932000</v>
      </c>
      <c r="C24" s="81">
        <v>29932000</v>
      </c>
      <c r="D24" s="81">
        <v>19954650.4</v>
      </c>
      <c r="E24" s="81">
        <v>20646246.66</v>
      </c>
    </row>
    <row r="25" spans="1:5" ht="12.75">
      <c r="A25" s="78" t="s">
        <v>240</v>
      </c>
      <c r="B25" s="79">
        <v>0</v>
      </c>
      <c r="C25" s="79">
        <v>0</v>
      </c>
      <c r="D25" s="79">
        <v>0</v>
      </c>
      <c r="E25" s="79">
        <v>0</v>
      </c>
    </row>
    <row r="26" spans="1:5" ht="12.75">
      <c r="A26" s="78" t="s">
        <v>241</v>
      </c>
      <c r="B26" s="79">
        <v>0</v>
      </c>
      <c r="C26" s="79">
        <v>0</v>
      </c>
      <c r="D26" s="79">
        <v>0</v>
      </c>
      <c r="E26" s="79">
        <v>0</v>
      </c>
    </row>
    <row r="27" spans="1:5" ht="24">
      <c r="A27" s="84" t="s">
        <v>242</v>
      </c>
      <c r="B27" s="79">
        <v>0</v>
      </c>
      <c r="C27" s="79">
        <v>0</v>
      </c>
      <c r="D27" s="79">
        <v>0</v>
      </c>
      <c r="E27" s="79">
        <v>0</v>
      </c>
    </row>
    <row r="28" spans="1:5" ht="24">
      <c r="A28" s="84" t="s">
        <v>243</v>
      </c>
      <c r="B28" s="79">
        <v>0</v>
      </c>
      <c r="C28" s="79">
        <v>0</v>
      </c>
      <c r="D28" s="79">
        <v>0</v>
      </c>
      <c r="E28" s="79">
        <v>0</v>
      </c>
    </row>
    <row r="29" spans="1:5" ht="24">
      <c r="A29" s="85" t="s">
        <v>244</v>
      </c>
      <c r="B29" s="79">
        <v>109461000</v>
      </c>
      <c r="C29" s="79">
        <v>109461000</v>
      </c>
      <c r="D29" s="79">
        <v>72973899.92</v>
      </c>
      <c r="E29" s="79">
        <v>78271183.06</v>
      </c>
    </row>
    <row r="30" ht="12.75">
      <c r="D30" s="2" t="s">
        <v>245</v>
      </c>
    </row>
    <row r="32" spans="1:5" ht="48">
      <c r="A32" s="82" t="s">
        <v>246</v>
      </c>
      <c r="B32" s="86" t="s">
        <v>247</v>
      </c>
      <c r="C32" s="86" t="s">
        <v>248</v>
      </c>
      <c r="D32" s="86" t="s">
        <v>249</v>
      </c>
      <c r="E32" s="86" t="s">
        <v>250</v>
      </c>
    </row>
    <row r="33" spans="1:5" ht="12.75">
      <c r="A33" s="78" t="s">
        <v>251</v>
      </c>
      <c r="B33" s="79">
        <v>36061000</v>
      </c>
      <c r="C33" s="79">
        <v>37211000</v>
      </c>
      <c r="D33" s="79">
        <v>31895948.73</v>
      </c>
      <c r="E33" s="79">
        <v>21959659.12</v>
      </c>
    </row>
    <row r="34" spans="1:5" ht="12.75">
      <c r="A34" s="80" t="s">
        <v>26</v>
      </c>
      <c r="B34" s="81">
        <v>35561000</v>
      </c>
      <c r="C34" s="81">
        <v>35561000</v>
      </c>
      <c r="D34" s="81">
        <v>31703855.51</v>
      </c>
      <c r="E34" s="81">
        <v>21767565.9</v>
      </c>
    </row>
    <row r="35" spans="1:5" ht="12.75">
      <c r="A35" s="80" t="s">
        <v>30</v>
      </c>
      <c r="B35" s="81">
        <v>500000</v>
      </c>
      <c r="C35" s="81">
        <v>1650000</v>
      </c>
      <c r="D35" s="81">
        <v>192093.22</v>
      </c>
      <c r="E35" s="81">
        <v>192093.22</v>
      </c>
    </row>
    <row r="36" spans="1:5" ht="12.75">
      <c r="A36" s="78" t="s">
        <v>252</v>
      </c>
      <c r="B36" s="79">
        <v>42400000</v>
      </c>
      <c r="C36" s="79">
        <v>42400000</v>
      </c>
      <c r="D36" s="79">
        <v>27154497.24</v>
      </c>
      <c r="E36" s="79">
        <v>27154497.24</v>
      </c>
    </row>
    <row r="37" spans="1:5" ht="12.75">
      <c r="A37" s="80" t="s">
        <v>253</v>
      </c>
      <c r="B37" s="81">
        <v>30400000</v>
      </c>
      <c r="C37" s="81">
        <v>30400000</v>
      </c>
      <c r="D37" s="81">
        <v>20736462.59</v>
      </c>
      <c r="E37" s="81">
        <v>20736462.59</v>
      </c>
    </row>
    <row r="38" spans="1:5" ht="12.75">
      <c r="A38" s="80" t="s">
        <v>254</v>
      </c>
      <c r="B38" s="81">
        <v>6000000</v>
      </c>
      <c r="C38" s="81">
        <v>6000000</v>
      </c>
      <c r="D38" s="81">
        <v>3619596.66</v>
      </c>
      <c r="E38" s="81">
        <v>3619596.66</v>
      </c>
    </row>
    <row r="39" spans="1:5" ht="12.75">
      <c r="A39" s="80" t="s">
        <v>255</v>
      </c>
      <c r="B39" s="81">
        <v>6000000</v>
      </c>
      <c r="C39" s="81">
        <v>6000000</v>
      </c>
      <c r="D39" s="81">
        <v>2798437.99</v>
      </c>
      <c r="E39" s="81">
        <v>2798437.99</v>
      </c>
    </row>
    <row r="40" spans="1:5" ht="12.75">
      <c r="A40" s="80" t="s">
        <v>256</v>
      </c>
      <c r="B40" s="81">
        <v>0</v>
      </c>
      <c r="C40" s="81">
        <v>0</v>
      </c>
      <c r="D40" s="81">
        <v>0</v>
      </c>
      <c r="E40" s="81">
        <v>0</v>
      </c>
    </row>
    <row r="41" spans="1:5" ht="24">
      <c r="A41" s="85" t="s">
        <v>257</v>
      </c>
      <c r="B41" s="79">
        <v>35400000</v>
      </c>
      <c r="C41" s="79">
        <v>35250000</v>
      </c>
      <c r="D41" s="79">
        <v>0</v>
      </c>
      <c r="E41" s="79">
        <v>0</v>
      </c>
    </row>
    <row r="42" spans="1:5" ht="24">
      <c r="A42" s="85" t="s">
        <v>258</v>
      </c>
      <c r="B42" s="79">
        <v>113861000</v>
      </c>
      <c r="C42" s="79">
        <v>114861000</v>
      </c>
      <c r="D42" s="79">
        <v>59050445.97</v>
      </c>
      <c r="E42" s="79">
        <v>49114156.36</v>
      </c>
    </row>
    <row r="43" spans="1:5" ht="24">
      <c r="A43" s="85" t="s">
        <v>259</v>
      </c>
      <c r="B43" s="79">
        <f>SUM(B29-B42)</f>
        <v>-4400000</v>
      </c>
      <c r="C43" s="79">
        <f>SUM(C29-C42)</f>
        <v>-5400000</v>
      </c>
      <c r="D43" s="79">
        <f>SUM(E29-D42)</f>
        <v>19220737.090000004</v>
      </c>
      <c r="E43" s="79">
        <f>SUM(E29-E42)</f>
        <v>29157026.700000003</v>
      </c>
    </row>
    <row r="45" spans="1:4" ht="12.75">
      <c r="A45" s="67"/>
      <c r="C45" s="67"/>
      <c r="D45" s="67"/>
    </row>
    <row r="46" spans="1:5" ht="12.75">
      <c r="A46" s="44" t="s">
        <v>35</v>
      </c>
      <c r="C46" s="189" t="s">
        <v>37</v>
      </c>
      <c r="D46" s="189"/>
      <c r="E46" s="189"/>
    </row>
    <row r="47" spans="1:5" ht="12.75">
      <c r="A47" s="44" t="s">
        <v>36</v>
      </c>
      <c r="C47" s="190" t="s">
        <v>38</v>
      </c>
      <c r="D47" s="190"/>
      <c r="E47" s="190"/>
    </row>
    <row r="48" spans="1:5" ht="12.75">
      <c r="A48" s="44"/>
      <c r="C48" s="56"/>
      <c r="D48" s="56"/>
      <c r="E48" s="56"/>
    </row>
    <row r="49" ht="12.75">
      <c r="E49" s="67"/>
    </row>
    <row r="50" spans="3:5" ht="12.75">
      <c r="C50" s="189" t="s">
        <v>39</v>
      </c>
      <c r="D50" s="189"/>
      <c r="E50" s="189"/>
    </row>
    <row r="51" spans="3:5" ht="12.75">
      <c r="C51" s="190" t="s">
        <v>260</v>
      </c>
      <c r="D51" s="190"/>
      <c r="E51" s="190"/>
    </row>
    <row r="52" spans="3:5" ht="12.75">
      <c r="C52" s="186" t="s">
        <v>40</v>
      </c>
      <c r="D52" s="186"/>
      <c r="E52" s="186"/>
    </row>
  </sheetData>
  <sheetProtection/>
  <mergeCells count="6">
    <mergeCell ref="A1:E3"/>
    <mergeCell ref="C46:E46"/>
    <mergeCell ref="C47:E47"/>
    <mergeCell ref="C50:E50"/>
    <mergeCell ref="C51:E51"/>
    <mergeCell ref="C52:E5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34.7109375" style="2" customWidth="1"/>
    <col min="2" max="2" width="13.00390625" style="2" customWidth="1"/>
    <col min="3" max="3" width="4.140625" style="2" customWidth="1"/>
    <col min="4" max="4" width="40.140625" style="2" customWidth="1"/>
    <col min="5" max="5" width="12.7109375" style="2" customWidth="1"/>
    <col min="6" max="16384" width="9.140625" style="2" customWidth="1"/>
  </cols>
  <sheetData>
    <row r="1" spans="1:5" ht="12.75" customHeight="1">
      <c r="A1" s="191" t="s">
        <v>0</v>
      </c>
      <c r="B1" s="191"/>
      <c r="C1" s="191"/>
      <c r="D1" s="191"/>
      <c r="E1" s="191"/>
    </row>
    <row r="2" spans="1:5" ht="12.75" customHeight="1">
      <c r="A2" s="191"/>
      <c r="B2" s="191"/>
      <c r="C2" s="191"/>
      <c r="D2" s="191"/>
      <c r="E2" s="191"/>
    </row>
    <row r="3" spans="1:5" ht="12.75" customHeight="1">
      <c r="A3" s="191"/>
      <c r="B3" s="191"/>
      <c r="C3" s="191"/>
      <c r="D3" s="191"/>
      <c r="E3" s="191"/>
    </row>
    <row r="4" ht="12.75"/>
    <row r="5" spans="4:7" ht="12.75" customHeight="1">
      <c r="D5" s="75"/>
      <c r="E5" s="75"/>
      <c r="F5" s="75"/>
      <c r="G5" s="75"/>
    </row>
    <row r="6" spans="1:5" ht="15.75">
      <c r="A6" s="50" t="s">
        <v>57</v>
      </c>
      <c r="E6" s="52" t="s">
        <v>67</v>
      </c>
    </row>
    <row r="7" spans="1:5" s="1" customFormat="1" ht="8.25">
      <c r="A7" s="87"/>
      <c r="E7" s="88"/>
    </row>
    <row r="8" spans="1:5" ht="15" customHeight="1">
      <c r="A8" s="206" t="s">
        <v>261</v>
      </c>
      <c r="B8" s="206"/>
      <c r="C8" s="206"/>
      <c r="D8" s="206"/>
      <c r="E8" s="206"/>
    </row>
    <row r="9" spans="1:5" ht="15" customHeight="1">
      <c r="A9" s="206"/>
      <c r="B9" s="206"/>
      <c r="C9" s="206"/>
      <c r="D9" s="206"/>
      <c r="E9" s="206"/>
    </row>
    <row r="12" spans="1:5" ht="12.75">
      <c r="A12" s="89" t="s">
        <v>1</v>
      </c>
      <c r="B12" s="90">
        <f>SUM(B14,B16,B18)</f>
        <v>78273138.76</v>
      </c>
      <c r="C12" s="91"/>
      <c r="D12" s="89" t="s">
        <v>25</v>
      </c>
      <c r="E12" s="90">
        <f>SUM(E14,E16,E18)</f>
        <v>48952806.75</v>
      </c>
    </row>
    <row r="13" spans="2:5" ht="12.75">
      <c r="B13" s="92"/>
      <c r="D13" s="93"/>
      <c r="E13" s="94"/>
    </row>
    <row r="14" spans="1:5" ht="12.75">
      <c r="A14" s="95" t="s">
        <v>262</v>
      </c>
      <c r="B14" s="96">
        <v>78271183.06</v>
      </c>
      <c r="C14" s="97"/>
      <c r="D14" s="95" t="s">
        <v>263</v>
      </c>
      <c r="E14" s="96">
        <v>45450909.55</v>
      </c>
    </row>
    <row r="15" spans="2:5" ht="12.75">
      <c r="B15" s="92"/>
      <c r="D15" s="93"/>
      <c r="E15" s="94"/>
    </row>
    <row r="16" spans="1:5" ht="12.75">
      <c r="A16" s="95" t="s">
        <v>264</v>
      </c>
      <c r="B16" s="96">
        <v>0</v>
      </c>
      <c r="C16" s="97"/>
      <c r="D16" s="95" t="s">
        <v>264</v>
      </c>
      <c r="E16" s="96">
        <v>0</v>
      </c>
    </row>
    <row r="17" spans="2:5" ht="12.75">
      <c r="B17" s="92"/>
      <c r="D17" s="93"/>
      <c r="E17" s="94"/>
    </row>
    <row r="18" spans="1:5" ht="12.75">
      <c r="A18" s="95" t="s">
        <v>265</v>
      </c>
      <c r="B18" s="96">
        <v>1955.7</v>
      </c>
      <c r="C18" s="97"/>
      <c r="D18" s="95" t="s">
        <v>265</v>
      </c>
      <c r="E18" s="96">
        <v>3501897.2</v>
      </c>
    </row>
    <row r="19" spans="2:5" ht="12.75">
      <c r="B19" s="92"/>
      <c r="D19" s="93"/>
      <c r="E19" s="94"/>
    </row>
    <row r="20" spans="2:5" ht="12.75">
      <c r="B20" s="92"/>
      <c r="D20" s="93"/>
      <c r="E20" s="94"/>
    </row>
    <row r="21" spans="2:5" ht="12.75">
      <c r="B21" s="92"/>
      <c r="D21" s="93"/>
      <c r="E21" s="94"/>
    </row>
    <row r="22" spans="1:5" ht="12.75">
      <c r="A22" s="89" t="s">
        <v>266</v>
      </c>
      <c r="B22" s="90">
        <f>SUM(B24,B26,B28)</f>
        <v>833987893.52</v>
      </c>
      <c r="C22" s="91"/>
      <c r="D22" s="89" t="s">
        <v>267</v>
      </c>
      <c r="E22" s="90">
        <f>SUM(E24,E26,E28)</f>
        <v>946675616.59</v>
      </c>
    </row>
    <row r="23" spans="2:5" ht="12.75">
      <c r="B23" s="92"/>
      <c r="D23" s="93"/>
      <c r="E23" s="94"/>
    </row>
    <row r="24" spans="1:5" ht="12.75">
      <c r="A24" s="95" t="s">
        <v>268</v>
      </c>
      <c r="B24" s="96">
        <v>0</v>
      </c>
      <c r="C24" s="97"/>
      <c r="D24" s="95" t="s">
        <v>268</v>
      </c>
      <c r="E24" s="96">
        <v>0</v>
      </c>
    </row>
    <row r="25" spans="2:5" ht="12.75">
      <c r="B25" s="92"/>
      <c r="D25" s="93"/>
      <c r="E25" s="94"/>
    </row>
    <row r="26" spans="1:5" ht="12.75">
      <c r="A26" s="95" t="s">
        <v>269</v>
      </c>
      <c r="B26" s="96">
        <v>189208.48</v>
      </c>
      <c r="C26" s="97"/>
      <c r="D26" s="95" t="s">
        <v>269</v>
      </c>
      <c r="E26" s="96">
        <v>1177977.33</v>
      </c>
    </row>
    <row r="27" spans="2:5" ht="12.75">
      <c r="B27" s="92"/>
      <c r="D27" s="93"/>
      <c r="E27" s="94"/>
    </row>
    <row r="28" spans="1:5" ht="12.75">
      <c r="A28" s="95" t="s">
        <v>270</v>
      </c>
      <c r="B28" s="96">
        <v>833798685.04</v>
      </c>
      <c r="C28" s="97"/>
      <c r="D28" s="95" t="s">
        <v>270</v>
      </c>
      <c r="E28" s="96">
        <v>945497639.26</v>
      </c>
    </row>
    <row r="29" spans="2:5" ht="12.75">
      <c r="B29" s="92"/>
      <c r="E29" s="92"/>
    </row>
    <row r="30" spans="2:5" ht="12.75">
      <c r="B30" s="92"/>
      <c r="E30" s="92"/>
    </row>
    <row r="31" spans="2:5" ht="12.75">
      <c r="B31" s="92"/>
      <c r="E31" s="92"/>
    </row>
    <row r="32" spans="1:5" ht="12.75">
      <c r="A32" s="89" t="s">
        <v>192</v>
      </c>
      <c r="B32" s="90">
        <f>SUM(B12,B22)</f>
        <v>912261032.28</v>
      </c>
      <c r="C32" s="98"/>
      <c r="D32" s="89" t="s">
        <v>192</v>
      </c>
      <c r="E32" s="90">
        <f>SUM(E12,E22)</f>
        <v>995628423.34</v>
      </c>
    </row>
    <row r="36" spans="1:5" ht="12.75">
      <c r="A36" s="207" t="s">
        <v>271</v>
      </c>
      <c r="B36" s="208"/>
      <c r="C36" s="208"/>
      <c r="D36" s="208"/>
      <c r="E36" s="208"/>
    </row>
    <row r="37" spans="1:5" ht="12.75">
      <c r="A37" s="93"/>
      <c r="B37" s="93"/>
      <c r="C37" s="93"/>
      <c r="D37" s="93"/>
      <c r="E37" s="93"/>
    </row>
    <row r="38" spans="1:5" ht="12.75">
      <c r="A38" s="89" t="s">
        <v>272</v>
      </c>
      <c r="B38" s="93"/>
      <c r="C38" s="93"/>
      <c r="D38" s="93"/>
      <c r="E38" s="90">
        <f>E22</f>
        <v>946675616.59</v>
      </c>
    </row>
    <row r="39" s="1" customFormat="1" ht="8.25">
      <c r="E39" s="99"/>
    </row>
    <row r="40" spans="1:5" ht="12.75">
      <c r="A40" s="89" t="s">
        <v>273</v>
      </c>
      <c r="B40" s="93"/>
      <c r="C40" s="93"/>
      <c r="D40" s="93"/>
      <c r="E40" s="90">
        <v>1955.7</v>
      </c>
    </row>
    <row r="41" s="1" customFormat="1" ht="8.25">
      <c r="E41" s="99"/>
    </row>
    <row r="42" spans="1:5" ht="12.75">
      <c r="A42" s="89" t="s">
        <v>274</v>
      </c>
      <c r="B42" s="93"/>
      <c r="C42" s="93"/>
      <c r="D42" s="93"/>
      <c r="E42" s="90">
        <f>SUM(E38-E40)</f>
        <v>946673660.89</v>
      </c>
    </row>
    <row r="43" s="1" customFormat="1" ht="8.25">
      <c r="E43" s="99"/>
    </row>
    <row r="44" spans="1:5" ht="12.75">
      <c r="A44" s="89" t="s">
        <v>275</v>
      </c>
      <c r="B44" s="93"/>
      <c r="C44" s="93"/>
      <c r="D44" s="93"/>
      <c r="E44" s="90">
        <v>0</v>
      </c>
    </row>
    <row r="45" s="1" customFormat="1" ht="8.25">
      <c r="E45" s="99"/>
    </row>
    <row r="46" spans="1:5" ht="12.75">
      <c r="A46" s="89" t="s">
        <v>276</v>
      </c>
      <c r="B46" s="93"/>
      <c r="C46" s="93"/>
      <c r="D46" s="93"/>
      <c r="E46" s="90">
        <f>SUM(E42-E44)</f>
        <v>946673660.89</v>
      </c>
    </row>
    <row r="50" spans="1:5" ht="12.75">
      <c r="A50" s="67"/>
      <c r="D50" s="67"/>
      <c r="E50" s="67"/>
    </row>
    <row r="51" spans="1:5" ht="12.75">
      <c r="A51" s="100" t="s">
        <v>35</v>
      </c>
      <c r="C51" s="95"/>
      <c r="D51" s="189" t="s">
        <v>37</v>
      </c>
      <c r="E51" s="189"/>
    </row>
    <row r="52" spans="1:5" ht="12.75">
      <c r="A52" s="100" t="s">
        <v>36</v>
      </c>
      <c r="C52" s="95"/>
      <c r="D52" s="190" t="s">
        <v>38</v>
      </c>
      <c r="E52" s="190"/>
    </row>
    <row r="55" spans="3:5" ht="12.75">
      <c r="C55" s="11"/>
      <c r="D55" s="67"/>
      <c r="E55" s="67"/>
    </row>
    <row r="56" spans="4:5" ht="12.75">
      <c r="D56" s="209" t="s">
        <v>39</v>
      </c>
      <c r="E56" s="209"/>
    </row>
    <row r="57" spans="4:5" ht="12.75">
      <c r="D57" s="190" t="s">
        <v>41</v>
      </c>
      <c r="E57" s="190"/>
    </row>
    <row r="58" spans="4:5" ht="12.75">
      <c r="D58" s="186" t="s">
        <v>40</v>
      </c>
      <c r="E58" s="186"/>
    </row>
  </sheetData>
  <sheetProtection/>
  <mergeCells count="8">
    <mergeCell ref="D57:E57"/>
    <mergeCell ref="D58:E58"/>
    <mergeCell ref="A1:E3"/>
    <mergeCell ref="A8:E9"/>
    <mergeCell ref="A36:E36"/>
    <mergeCell ref="D51:E51"/>
    <mergeCell ref="D52:E52"/>
    <mergeCell ref="D56:E56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140625" style="2" customWidth="1"/>
    <col min="2" max="4" width="20.7109375" style="2" customWidth="1"/>
    <col min="5" max="16384" width="9.140625" style="2" customWidth="1"/>
  </cols>
  <sheetData>
    <row r="3" spans="1:4" ht="12.75" customHeight="1">
      <c r="A3" s="191" t="s">
        <v>0</v>
      </c>
      <c r="B3" s="191"/>
      <c r="C3" s="191"/>
      <c r="D3" s="191"/>
    </row>
    <row r="4" spans="1:4" ht="12.75" customHeight="1">
      <c r="A4" s="191"/>
      <c r="B4" s="191"/>
      <c r="C4" s="191"/>
      <c r="D4" s="191"/>
    </row>
    <row r="5" spans="1:4" ht="12.75" customHeight="1">
      <c r="A5" s="191"/>
      <c r="B5" s="191"/>
      <c r="C5" s="191"/>
      <c r="D5" s="191"/>
    </row>
    <row r="6" spans="4:6" ht="12.75" customHeight="1">
      <c r="D6" s="75"/>
      <c r="E6" s="75"/>
      <c r="F6" s="75"/>
    </row>
    <row r="8" spans="1:4" ht="15.75">
      <c r="A8" s="50" t="s">
        <v>57</v>
      </c>
      <c r="D8" s="52" t="s">
        <v>67</v>
      </c>
    </row>
    <row r="9" ht="15.75">
      <c r="A9" s="50" t="s">
        <v>277</v>
      </c>
    </row>
    <row r="11" spans="1:4" ht="12.75">
      <c r="A11" s="210" t="s">
        <v>194</v>
      </c>
      <c r="B11" s="210" t="s">
        <v>278</v>
      </c>
      <c r="C11" s="211"/>
      <c r="D11" s="211"/>
    </row>
    <row r="12" spans="1:4" ht="12.75">
      <c r="A12" s="210"/>
      <c r="B12" s="101" t="s">
        <v>279</v>
      </c>
      <c r="C12" s="101" t="s">
        <v>280</v>
      </c>
      <c r="D12" s="101" t="s">
        <v>281</v>
      </c>
    </row>
    <row r="13" spans="1:4" ht="12.75">
      <c r="A13" s="102"/>
      <c r="B13" s="103"/>
      <c r="C13" s="104"/>
      <c r="D13" s="104"/>
    </row>
    <row r="14" spans="1:4" ht="12.75">
      <c r="A14" s="105" t="s">
        <v>282</v>
      </c>
      <c r="B14" s="106">
        <v>64204702.34</v>
      </c>
      <c r="C14" s="106">
        <v>63113174.74</v>
      </c>
      <c r="D14" s="106">
        <v>64193186.15</v>
      </c>
    </row>
    <row r="15" spans="1:4" ht="12.75">
      <c r="A15" s="107"/>
      <c r="B15" s="108"/>
      <c r="C15" s="109"/>
      <c r="D15" s="109"/>
    </row>
    <row r="16" spans="1:4" ht="12.75">
      <c r="A16" s="105" t="s">
        <v>283</v>
      </c>
      <c r="B16" s="106">
        <f>+B18+B20-B22</f>
        <v>372917396.23</v>
      </c>
      <c r="C16" s="106">
        <f>+C18+C20-C22</f>
        <v>488476796.95000005</v>
      </c>
      <c r="D16" s="106">
        <f>+D18+D20-D22</f>
        <v>488840639.61</v>
      </c>
    </row>
    <row r="17" spans="1:4" ht="12.75">
      <c r="A17" s="107"/>
      <c r="B17" s="108"/>
      <c r="C17" s="109"/>
      <c r="D17" s="109"/>
    </row>
    <row r="18" spans="1:4" ht="12.75">
      <c r="A18" s="110" t="s">
        <v>284</v>
      </c>
      <c r="B18" s="111">
        <v>394782140.42</v>
      </c>
      <c r="C18" s="112">
        <v>489368629.72</v>
      </c>
      <c r="D18" s="112">
        <v>491746317.98</v>
      </c>
    </row>
    <row r="19" spans="1:4" ht="12.75">
      <c r="A19" s="107"/>
      <c r="B19" s="108"/>
      <c r="C19" s="109"/>
      <c r="D19" s="109"/>
    </row>
    <row r="20" spans="1:4" ht="12.75">
      <c r="A20" s="110" t="s">
        <v>285</v>
      </c>
      <c r="B20" s="111">
        <v>486346.69</v>
      </c>
      <c r="C20" s="112">
        <v>173467.06</v>
      </c>
      <c r="D20" s="112">
        <v>136109.69</v>
      </c>
    </row>
    <row r="21" spans="1:4" ht="12.75">
      <c r="A21" s="107"/>
      <c r="B21" s="108"/>
      <c r="C21" s="109"/>
      <c r="D21" s="109"/>
    </row>
    <row r="22" spans="1:4" ht="12.75">
      <c r="A22" s="110" t="s">
        <v>286</v>
      </c>
      <c r="B22" s="111">
        <v>22351090.88</v>
      </c>
      <c r="C22" s="112">
        <v>1065299.83</v>
      </c>
      <c r="D22" s="112">
        <v>3041788.06</v>
      </c>
    </row>
    <row r="23" spans="1:4" ht="12.75">
      <c r="A23" s="107"/>
      <c r="B23" s="108"/>
      <c r="C23" s="109"/>
      <c r="D23" s="109"/>
    </row>
    <row r="24" spans="1:4" ht="12.75">
      <c r="A24" s="105" t="s">
        <v>287</v>
      </c>
      <c r="B24" s="106">
        <f>B14-B16</f>
        <v>-308712693.89</v>
      </c>
      <c r="C24" s="106">
        <f>C14-C16</f>
        <v>-425363622.21000004</v>
      </c>
      <c r="D24" s="106">
        <f>D14-D16</f>
        <v>-424647453.46000004</v>
      </c>
    </row>
    <row r="25" spans="1:4" ht="12.75">
      <c r="A25" s="107"/>
      <c r="B25" s="108"/>
      <c r="C25" s="109"/>
      <c r="D25" s="109"/>
    </row>
    <row r="26" spans="1:4" ht="12.75">
      <c r="A26" s="110" t="s">
        <v>288</v>
      </c>
      <c r="B26" s="111">
        <v>0</v>
      </c>
      <c r="C26" s="112">
        <v>0</v>
      </c>
      <c r="D26" s="112">
        <v>0</v>
      </c>
    </row>
    <row r="27" spans="1:4" ht="12.75">
      <c r="A27" s="107"/>
      <c r="B27" s="108"/>
      <c r="C27" s="109"/>
      <c r="D27" s="109"/>
    </row>
    <row r="28" spans="1:4" ht="12.75">
      <c r="A28" s="110" t="s">
        <v>289</v>
      </c>
      <c r="B28" s="111">
        <v>0</v>
      </c>
      <c r="C28" s="112">
        <v>0</v>
      </c>
      <c r="D28" s="112">
        <v>0</v>
      </c>
    </row>
    <row r="29" spans="1:4" ht="12.75">
      <c r="A29" s="107"/>
      <c r="B29" s="108"/>
      <c r="C29" s="109"/>
      <c r="D29" s="109"/>
    </row>
    <row r="30" spans="1:4" ht="12.75">
      <c r="A30" s="113" t="s">
        <v>290</v>
      </c>
      <c r="B30" s="114">
        <f>B24+B26-B28</f>
        <v>-308712693.89</v>
      </c>
      <c r="C30" s="114">
        <f>C24+C26-C28</f>
        <v>-425363622.21000004</v>
      </c>
      <c r="D30" s="114">
        <f>D24+D26-D28</f>
        <v>-424647453.46000004</v>
      </c>
    </row>
    <row r="32" ht="12.75">
      <c r="D32" s="115"/>
    </row>
    <row r="34" spans="1:4" ht="12.75">
      <c r="A34" s="210" t="s">
        <v>194</v>
      </c>
      <c r="B34" s="210"/>
      <c r="C34" s="212" t="s">
        <v>291</v>
      </c>
      <c r="D34" s="212"/>
    </row>
    <row r="35" spans="1:4" ht="12.75">
      <c r="A35" s="210"/>
      <c r="B35" s="210"/>
      <c r="C35" s="101" t="s">
        <v>292</v>
      </c>
      <c r="D35" s="101" t="s">
        <v>293</v>
      </c>
    </row>
    <row r="36" spans="1:4" ht="12.75">
      <c r="A36" s="213" t="s">
        <v>294</v>
      </c>
      <c r="B36" s="211"/>
      <c r="C36" s="116">
        <f>SUM(D30-C30)</f>
        <v>716168.75</v>
      </c>
      <c r="D36" s="116">
        <f>SUM(D30-B30)</f>
        <v>-115934759.57000005</v>
      </c>
    </row>
    <row r="40" spans="1:4" ht="12.75">
      <c r="A40" s="214" t="s">
        <v>295</v>
      </c>
      <c r="B40" s="215"/>
      <c r="C40" s="215"/>
      <c r="D40" s="216"/>
    </row>
    <row r="41" spans="1:4" ht="12.75">
      <c r="A41" s="217" t="s">
        <v>296</v>
      </c>
      <c r="B41" s="218"/>
      <c r="C41" s="219"/>
      <c r="D41" s="223">
        <v>0</v>
      </c>
    </row>
    <row r="42" spans="1:4" ht="12.75">
      <c r="A42" s="220"/>
      <c r="B42" s="221"/>
      <c r="C42" s="222"/>
      <c r="D42" s="224"/>
    </row>
    <row r="45" spans="1:4" ht="12.75">
      <c r="A45" s="225" t="s">
        <v>297</v>
      </c>
      <c r="B45" s="226"/>
      <c r="C45" s="226"/>
      <c r="D45" s="226"/>
    </row>
    <row r="46" spans="1:4" ht="12.75" customHeight="1">
      <c r="A46" s="227" t="s">
        <v>298</v>
      </c>
      <c r="B46" s="227"/>
      <c r="C46" s="227"/>
      <c r="D46" s="227"/>
    </row>
    <row r="47" spans="1:4" ht="12.75">
      <c r="A47" s="227"/>
      <c r="B47" s="227"/>
      <c r="C47" s="227"/>
      <c r="D47" s="227"/>
    </row>
    <row r="48" spans="1:4" ht="12.75" customHeight="1">
      <c r="A48" s="228" t="s">
        <v>299</v>
      </c>
      <c r="B48" s="228"/>
      <c r="C48" s="228"/>
      <c r="D48" s="228"/>
    </row>
    <row r="49" spans="1:4" ht="12.75">
      <c r="A49" s="119"/>
      <c r="B49" s="117"/>
      <c r="C49" s="117"/>
      <c r="D49" s="117"/>
    </row>
    <row r="50" spans="1:4" ht="12.75">
      <c r="A50" s="119"/>
      <c r="B50" s="117"/>
      <c r="C50" s="117"/>
      <c r="D50" s="117"/>
    </row>
    <row r="51" spans="1:4" ht="12.75">
      <c r="A51" s="67"/>
      <c r="C51" s="229"/>
      <c r="D51" s="229"/>
    </row>
    <row r="52" spans="1:4" ht="12.75">
      <c r="A52" s="100" t="s">
        <v>35</v>
      </c>
      <c r="C52" s="189" t="s">
        <v>37</v>
      </c>
      <c r="D52" s="189"/>
    </row>
    <row r="53" spans="1:4" ht="12.75">
      <c r="A53" s="100" t="s">
        <v>36</v>
      </c>
      <c r="C53" s="190" t="s">
        <v>38</v>
      </c>
      <c r="D53" s="190"/>
    </row>
    <row r="56" spans="3:4" ht="12.75">
      <c r="C56" s="67"/>
      <c r="D56" s="67"/>
    </row>
    <row r="57" spans="3:4" ht="12.75">
      <c r="C57" s="209" t="s">
        <v>39</v>
      </c>
      <c r="D57" s="209"/>
    </row>
    <row r="58" spans="3:4" ht="12.75">
      <c r="C58" s="190" t="s">
        <v>41</v>
      </c>
      <c r="D58" s="190"/>
    </row>
    <row r="59" spans="3:4" ht="12.75">
      <c r="C59" s="186" t="s">
        <v>40</v>
      </c>
      <c r="D59" s="186"/>
    </row>
  </sheetData>
  <sheetProtection/>
  <mergeCells count="18">
    <mergeCell ref="C51:D51"/>
    <mergeCell ref="C52:D52"/>
    <mergeCell ref="C53:D53"/>
    <mergeCell ref="C57:D57"/>
    <mergeCell ref="C58:D58"/>
    <mergeCell ref="C59:D59"/>
    <mergeCell ref="A40:D40"/>
    <mergeCell ref="A41:C42"/>
    <mergeCell ref="D41:D42"/>
    <mergeCell ref="A45:D45"/>
    <mergeCell ref="A46:D47"/>
    <mergeCell ref="A48:D48"/>
    <mergeCell ref="A3:D5"/>
    <mergeCell ref="A11:A12"/>
    <mergeCell ref="B11:D11"/>
    <mergeCell ref="A34:B35"/>
    <mergeCell ref="C34:D34"/>
    <mergeCell ref="A36:B36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2" customWidth="1"/>
    <col min="2" max="4" width="20.7109375" style="2" customWidth="1"/>
    <col min="5" max="16384" width="9.140625" style="2" customWidth="1"/>
  </cols>
  <sheetData>
    <row r="3" spans="1:4" ht="12.75" customHeight="1">
      <c r="A3" s="191" t="s">
        <v>0</v>
      </c>
      <c r="B3" s="191"/>
      <c r="C3" s="191"/>
      <c r="D3" s="191"/>
    </row>
    <row r="4" spans="1:4" ht="12.75" customHeight="1">
      <c r="A4" s="191"/>
      <c r="B4" s="191"/>
      <c r="C4" s="191"/>
      <c r="D4" s="191"/>
    </row>
    <row r="5" spans="1:4" ht="12.75" customHeight="1">
      <c r="A5" s="191"/>
      <c r="B5" s="191"/>
      <c r="C5" s="191"/>
      <c r="D5" s="191"/>
    </row>
    <row r="6" ht="12.75"/>
    <row r="7" spans="1:4" ht="15.75">
      <c r="A7" s="50" t="s">
        <v>57</v>
      </c>
      <c r="D7" s="52" t="s">
        <v>67</v>
      </c>
    </row>
    <row r="8" ht="15.75">
      <c r="A8" s="50" t="s">
        <v>300</v>
      </c>
    </row>
    <row r="11" spans="1:4" ht="12.75">
      <c r="A11" s="210" t="s">
        <v>194</v>
      </c>
      <c r="B11" s="210" t="s">
        <v>278</v>
      </c>
      <c r="C11" s="211"/>
      <c r="D11" s="211"/>
    </row>
    <row r="12" spans="1:4" ht="12.75">
      <c r="A12" s="210"/>
      <c r="B12" s="101" t="s">
        <v>279</v>
      </c>
      <c r="C12" s="101" t="s">
        <v>280</v>
      </c>
      <c r="D12" s="101" t="s">
        <v>281</v>
      </c>
    </row>
    <row r="13" spans="1:4" ht="12.75">
      <c r="A13" s="102"/>
      <c r="B13" s="103"/>
      <c r="C13" s="104"/>
      <c r="D13" s="104"/>
    </row>
    <row r="14" spans="1:4" ht="12.75">
      <c r="A14" s="105" t="s">
        <v>301</v>
      </c>
      <c r="B14" s="106">
        <f>SUM(B16,B18)</f>
        <v>791319000.89</v>
      </c>
      <c r="C14" s="106">
        <f>SUM(C16,C18)</f>
        <v>791319000.89</v>
      </c>
      <c r="D14" s="106">
        <f>SUM(D16,D18)</f>
        <v>791319000.89</v>
      </c>
    </row>
    <row r="15" spans="1:4" ht="12.75">
      <c r="A15" s="107"/>
      <c r="B15" s="108"/>
      <c r="C15" s="109"/>
      <c r="D15" s="109"/>
    </row>
    <row r="16" spans="1:4" ht="12.75">
      <c r="A16" s="107" t="s">
        <v>302</v>
      </c>
      <c r="B16" s="108">
        <v>791319000.89</v>
      </c>
      <c r="C16" s="109">
        <v>791319000.89</v>
      </c>
      <c r="D16" s="109">
        <v>791319000.89</v>
      </c>
    </row>
    <row r="17" spans="1:4" ht="12.75">
      <c r="A17" s="107"/>
      <c r="B17" s="108"/>
      <c r="C17" s="109"/>
      <c r="D17" s="109"/>
    </row>
    <row r="18" spans="1:4" ht="12.75">
      <c r="A18" s="107" t="s">
        <v>303</v>
      </c>
      <c r="B18" s="108">
        <v>0</v>
      </c>
      <c r="C18" s="109">
        <v>0</v>
      </c>
      <c r="D18" s="109">
        <v>0</v>
      </c>
    </row>
    <row r="19" spans="1:4" ht="12.75">
      <c r="A19" s="107"/>
      <c r="B19" s="108"/>
      <c r="C19" s="109"/>
      <c r="D19" s="109"/>
    </row>
    <row r="20" spans="1:4" ht="12.75">
      <c r="A20" s="105" t="s">
        <v>283</v>
      </c>
      <c r="B20" s="106">
        <f>SUM(B22+B24-B26)</f>
        <v>831164887.64</v>
      </c>
      <c r="C20" s="106">
        <f>SUM(C22+C24-C26)</f>
        <v>905181835.65</v>
      </c>
      <c r="D20" s="106">
        <f>SUM(D22+D24-D26)</f>
        <v>947049870.21</v>
      </c>
    </row>
    <row r="21" spans="1:4" ht="12.75">
      <c r="A21" s="107"/>
      <c r="B21" s="108"/>
      <c r="C21" s="109"/>
      <c r="D21" s="109"/>
    </row>
    <row r="22" spans="1:4" ht="12.75">
      <c r="A22" s="110" t="s">
        <v>284</v>
      </c>
      <c r="B22" s="111">
        <v>189208.48</v>
      </c>
      <c r="C22" s="112">
        <v>426041.88</v>
      </c>
      <c r="D22" s="112">
        <v>1177977.33</v>
      </c>
    </row>
    <row r="23" spans="1:4" ht="12.75">
      <c r="A23" s="107"/>
      <c r="B23" s="108"/>
      <c r="C23" s="109"/>
      <c r="D23" s="109"/>
    </row>
    <row r="24" spans="1:4" ht="12.75">
      <c r="A24" s="110" t="s">
        <v>285</v>
      </c>
      <c r="B24" s="111">
        <v>834523195.89</v>
      </c>
      <c r="C24" s="112">
        <v>904755793.77</v>
      </c>
      <c r="D24" s="112">
        <v>945871892.88</v>
      </c>
    </row>
    <row r="25" spans="1:4" ht="12.75">
      <c r="A25" s="107"/>
      <c r="B25" s="108"/>
      <c r="C25" s="109"/>
      <c r="D25" s="109"/>
    </row>
    <row r="26" spans="1:4" ht="12.75">
      <c r="A26" s="110" t="s">
        <v>286</v>
      </c>
      <c r="B26" s="111">
        <v>3547516.73</v>
      </c>
      <c r="C26" s="112">
        <v>0</v>
      </c>
      <c r="D26" s="112">
        <v>0</v>
      </c>
    </row>
    <row r="27" spans="1:4" ht="12.75">
      <c r="A27" s="107"/>
      <c r="B27" s="108"/>
      <c r="C27" s="109"/>
      <c r="D27" s="109"/>
    </row>
    <row r="28" spans="1:4" ht="12.75">
      <c r="A28" s="105" t="s">
        <v>287</v>
      </c>
      <c r="B28" s="106">
        <f>B14-B20</f>
        <v>-39845886.75</v>
      </c>
      <c r="C28" s="106">
        <f>C14-C20</f>
        <v>-113862834.75999999</v>
      </c>
      <c r="D28" s="106">
        <f>D14-D20</f>
        <v>-155730869.32000005</v>
      </c>
    </row>
    <row r="29" spans="1:4" ht="12.75">
      <c r="A29" s="107"/>
      <c r="B29" s="108"/>
      <c r="C29" s="109"/>
      <c r="D29" s="109"/>
    </row>
    <row r="30" spans="1:4" ht="12.75">
      <c r="A30" s="110" t="s">
        <v>289</v>
      </c>
      <c r="B30" s="111">
        <v>0</v>
      </c>
      <c r="C30" s="112">
        <v>0</v>
      </c>
      <c r="D30" s="112">
        <v>0</v>
      </c>
    </row>
    <row r="31" spans="1:4" ht="12.75">
      <c r="A31" s="107"/>
      <c r="B31" s="108"/>
      <c r="C31" s="109"/>
      <c r="D31" s="109"/>
    </row>
    <row r="32" spans="1:4" ht="12.75">
      <c r="A32" s="113" t="s">
        <v>290</v>
      </c>
      <c r="B32" s="114">
        <f>B28-B30</f>
        <v>-39845886.75</v>
      </c>
      <c r="C32" s="114">
        <f>C28-C30</f>
        <v>-113862834.75999999</v>
      </c>
      <c r="D32" s="114">
        <f>D28-D30</f>
        <v>-155730869.32000005</v>
      </c>
    </row>
    <row r="36" spans="1:4" ht="12.75">
      <c r="A36" s="210" t="s">
        <v>194</v>
      </c>
      <c r="B36" s="210"/>
      <c r="C36" s="212" t="s">
        <v>291</v>
      </c>
      <c r="D36" s="212"/>
    </row>
    <row r="37" spans="1:4" ht="12.75">
      <c r="A37" s="210"/>
      <c r="B37" s="210"/>
      <c r="C37" s="101" t="s">
        <v>292</v>
      </c>
      <c r="D37" s="101" t="s">
        <v>293</v>
      </c>
    </row>
    <row r="38" spans="1:4" ht="12.75">
      <c r="A38" s="213" t="s">
        <v>294</v>
      </c>
      <c r="B38" s="211"/>
      <c r="C38" s="120">
        <f>SUM(D32-C32)</f>
        <v>-41868034.56000006</v>
      </c>
      <c r="D38" s="120">
        <f>SUM(D32-B32)</f>
        <v>-115884982.57000005</v>
      </c>
    </row>
    <row r="42" spans="1:4" ht="12.75">
      <c r="A42" s="214" t="s">
        <v>295</v>
      </c>
      <c r="B42" s="215"/>
      <c r="C42" s="215"/>
      <c r="D42" s="216"/>
    </row>
    <row r="43" spans="1:4" ht="12.75">
      <c r="A43" s="230" t="s">
        <v>304</v>
      </c>
      <c r="B43" s="231"/>
      <c r="C43" s="232"/>
      <c r="D43" s="223">
        <v>0</v>
      </c>
    </row>
    <row r="44" spans="1:4" ht="12.75">
      <c r="A44" s="233" t="s">
        <v>305</v>
      </c>
      <c r="B44" s="234"/>
      <c r="C44" s="235"/>
      <c r="D44" s="224"/>
    </row>
    <row r="46" ht="12.75" customHeight="1"/>
    <row r="47" spans="1:4" ht="12.75">
      <c r="A47" s="225" t="s">
        <v>297</v>
      </c>
      <c r="B47" s="226"/>
      <c r="C47" s="226"/>
      <c r="D47" s="226"/>
    </row>
    <row r="48" spans="1:4" ht="12.75" customHeight="1">
      <c r="A48" s="236" t="s">
        <v>298</v>
      </c>
      <c r="B48" s="236"/>
      <c r="C48" s="236"/>
      <c r="D48" s="236"/>
    </row>
    <row r="49" spans="1:4" ht="12.75">
      <c r="A49" s="236"/>
      <c r="B49" s="236"/>
      <c r="C49" s="236"/>
      <c r="D49" s="236"/>
    </row>
    <row r="50" spans="1:4" ht="12.75">
      <c r="A50" s="228" t="s">
        <v>306</v>
      </c>
      <c r="B50" s="228"/>
      <c r="C50" s="228"/>
      <c r="D50" s="228"/>
    </row>
    <row r="51" spans="1:4" ht="12.75">
      <c r="A51" s="119"/>
      <c r="B51" s="117"/>
      <c r="C51" s="117"/>
      <c r="D51" s="117"/>
    </row>
    <row r="52" spans="1:4" ht="12.75">
      <c r="A52" s="119"/>
      <c r="B52" s="117"/>
      <c r="C52" s="117"/>
      <c r="D52" s="117"/>
    </row>
    <row r="53" spans="1:4" ht="12.75">
      <c r="A53" s="67"/>
      <c r="C53" s="229"/>
      <c r="D53" s="229"/>
    </row>
    <row r="54" spans="1:4" ht="12.75">
      <c r="A54" s="100" t="s">
        <v>35</v>
      </c>
      <c r="C54" s="189" t="s">
        <v>37</v>
      </c>
      <c r="D54" s="189"/>
    </row>
    <row r="55" spans="1:4" ht="12.75">
      <c r="A55" s="100" t="s">
        <v>36</v>
      </c>
      <c r="C55" s="190" t="s">
        <v>38</v>
      </c>
      <c r="D55" s="190"/>
    </row>
    <row r="57" spans="3:4" ht="12.75">
      <c r="C57" s="67"/>
      <c r="D57" s="67"/>
    </row>
    <row r="58" spans="3:4" ht="12.75">
      <c r="C58" s="209" t="s">
        <v>39</v>
      </c>
      <c r="D58" s="209"/>
    </row>
    <row r="59" spans="3:4" ht="12.75">
      <c r="C59" s="190" t="s">
        <v>41</v>
      </c>
      <c r="D59" s="190"/>
    </row>
    <row r="60" spans="3:4" ht="12.75">
      <c r="C60" s="186" t="s">
        <v>40</v>
      </c>
      <c r="D60" s="186"/>
    </row>
  </sheetData>
  <sheetProtection/>
  <mergeCells count="19">
    <mergeCell ref="C60:D60"/>
    <mergeCell ref="A50:D50"/>
    <mergeCell ref="C53:D53"/>
    <mergeCell ref="C54:D54"/>
    <mergeCell ref="C55:D55"/>
    <mergeCell ref="C58:D58"/>
    <mergeCell ref="C59:D59"/>
    <mergeCell ref="A42:D42"/>
    <mergeCell ref="A43:C43"/>
    <mergeCell ref="D43:D44"/>
    <mergeCell ref="A44:C44"/>
    <mergeCell ref="A47:D47"/>
    <mergeCell ref="A48:D49"/>
    <mergeCell ref="A3:D5"/>
    <mergeCell ref="A11:A12"/>
    <mergeCell ref="B11:D11"/>
    <mergeCell ref="A36:B37"/>
    <mergeCell ref="C36:D36"/>
    <mergeCell ref="A38:B38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45.140625" style="2" customWidth="1"/>
    <col min="2" max="2" width="18.57421875" style="2" customWidth="1"/>
    <col min="3" max="3" width="18.28125" style="2" customWidth="1"/>
    <col min="4" max="4" width="18.7109375" style="2" customWidth="1"/>
    <col min="5" max="16384" width="9.140625" style="2" customWidth="1"/>
  </cols>
  <sheetData>
    <row r="1" spans="1:6" ht="12.75" customHeight="1">
      <c r="A1" s="191" t="s">
        <v>0</v>
      </c>
      <c r="B1" s="191"/>
      <c r="C1" s="191"/>
      <c r="D1" s="191"/>
      <c r="E1" s="122"/>
      <c r="F1" s="122"/>
    </row>
    <row r="2" spans="1:6" ht="12.75" customHeight="1">
      <c r="A2" s="191"/>
      <c r="B2" s="191"/>
      <c r="C2" s="191"/>
      <c r="D2" s="191"/>
      <c r="E2" s="122"/>
      <c r="F2" s="122"/>
    </row>
    <row r="3" spans="1:6" ht="12.75" customHeight="1">
      <c r="A3" s="191"/>
      <c r="B3" s="191"/>
      <c r="C3" s="191"/>
      <c r="D3" s="191"/>
      <c r="E3" s="122"/>
      <c r="F3" s="122"/>
    </row>
    <row r="4" ht="12.75"/>
    <row r="5" spans="1:4" ht="15.75">
      <c r="A5" s="50" t="s">
        <v>57</v>
      </c>
      <c r="D5" s="52" t="s">
        <v>67</v>
      </c>
    </row>
    <row r="6" ht="15.75">
      <c r="A6" s="50" t="s">
        <v>307</v>
      </c>
    </row>
    <row r="8" spans="1:4" ht="12.75">
      <c r="A8" s="228" t="s">
        <v>308</v>
      </c>
      <c r="B8" s="226"/>
      <c r="C8" s="226"/>
      <c r="D8" s="226"/>
    </row>
    <row r="10" spans="1:4" ht="12.75">
      <c r="A10" s="237" t="s">
        <v>309</v>
      </c>
      <c r="B10" s="239" t="s">
        <v>310</v>
      </c>
      <c r="C10" s="239" t="s">
        <v>311</v>
      </c>
      <c r="D10" s="241" t="s">
        <v>312</v>
      </c>
    </row>
    <row r="11" spans="1:4" ht="12.75">
      <c r="A11" s="238"/>
      <c r="B11" s="240"/>
      <c r="C11" s="240"/>
      <c r="D11" s="242"/>
    </row>
    <row r="12" spans="1:4" s="93" customFormat="1" ht="11.25">
      <c r="A12" s="123" t="s">
        <v>313</v>
      </c>
      <c r="B12" s="124">
        <v>1005550000</v>
      </c>
      <c r="C12" s="124">
        <v>1016397913.11</v>
      </c>
      <c r="D12" s="125">
        <f>711518516.46+41774.36</f>
        <v>711560290.82</v>
      </c>
    </row>
    <row r="13" spans="1:4" s="93" customFormat="1" ht="11.25">
      <c r="A13" s="126" t="s">
        <v>314</v>
      </c>
      <c r="B13" s="25">
        <v>236580800</v>
      </c>
      <c r="C13" s="25">
        <v>236580800</v>
      </c>
      <c r="D13" s="35">
        <v>164328999.62</v>
      </c>
    </row>
    <row r="14" spans="1:4" s="93" customFormat="1" ht="11.25">
      <c r="A14" s="126" t="s">
        <v>315</v>
      </c>
      <c r="B14" s="25">
        <v>118333000</v>
      </c>
      <c r="C14" s="25">
        <v>118333000</v>
      </c>
      <c r="D14" s="35">
        <v>84740656.54</v>
      </c>
    </row>
    <row r="15" spans="1:4" s="93" customFormat="1" ht="11.25">
      <c r="A15" s="126" t="s">
        <v>316</v>
      </c>
      <c r="B15" s="25">
        <v>99533000</v>
      </c>
      <c r="C15" s="25">
        <v>99533000</v>
      </c>
      <c r="D15" s="35">
        <v>70788169.14</v>
      </c>
    </row>
    <row r="16" spans="1:4" s="93" customFormat="1" ht="11.25">
      <c r="A16" s="126" t="s">
        <v>317</v>
      </c>
      <c r="B16" s="25">
        <v>18800000</v>
      </c>
      <c r="C16" s="25">
        <v>18800000</v>
      </c>
      <c r="D16" s="35">
        <v>13952487.4</v>
      </c>
    </row>
    <row r="17" spans="1:4" s="93" customFormat="1" ht="11.25">
      <c r="A17" s="126" t="s">
        <v>318</v>
      </c>
      <c r="B17" s="25">
        <v>525400</v>
      </c>
      <c r="C17" s="25">
        <v>525400</v>
      </c>
      <c r="D17" s="35">
        <f>465649.93+41774.36</f>
        <v>507424.29</v>
      </c>
    </row>
    <row r="18" spans="1:4" s="93" customFormat="1" ht="11.25">
      <c r="A18" s="126" t="s">
        <v>319</v>
      </c>
      <c r="B18" s="25">
        <v>25841400</v>
      </c>
      <c r="C18" s="25">
        <v>25872291</v>
      </c>
      <c r="D18" s="35">
        <v>33168716.57</v>
      </c>
    </row>
    <row r="19" spans="1:4" s="93" customFormat="1" ht="11.25">
      <c r="A19" s="126" t="s">
        <v>320</v>
      </c>
      <c r="B19" s="25">
        <v>25316000</v>
      </c>
      <c r="C19" s="25">
        <v>25346891</v>
      </c>
      <c r="D19" s="35">
        <f>32703066.64-41774.36</f>
        <v>32661292.28</v>
      </c>
    </row>
    <row r="20" spans="1:4" s="93" customFormat="1" ht="11.25">
      <c r="A20" s="126" t="s">
        <v>321</v>
      </c>
      <c r="B20" s="25">
        <v>523987000</v>
      </c>
      <c r="C20" s="25">
        <v>534739289.72</v>
      </c>
      <c r="D20" s="35">
        <v>365060730.88</v>
      </c>
    </row>
    <row r="21" spans="1:4" s="93" customFormat="1" ht="11.25">
      <c r="A21" s="126" t="s">
        <v>322</v>
      </c>
      <c r="B21" s="25">
        <v>126123800</v>
      </c>
      <c r="C21" s="25">
        <v>126219423.39</v>
      </c>
      <c r="D21" s="35">
        <v>96922479.49</v>
      </c>
    </row>
    <row r="22" spans="1:4" s="93" customFormat="1" ht="11.25">
      <c r="A22" s="126" t="s">
        <v>323</v>
      </c>
      <c r="B22" s="25">
        <v>7362000</v>
      </c>
      <c r="C22" s="25">
        <v>7362000</v>
      </c>
      <c r="D22" s="35">
        <v>6935331.23</v>
      </c>
    </row>
    <row r="23" spans="1:4" s="93" customFormat="1" ht="11.25">
      <c r="A23" s="126" t="s">
        <v>324</v>
      </c>
      <c r="B23" s="25">
        <v>118761800</v>
      </c>
      <c r="C23" s="25">
        <v>118857423.39</v>
      </c>
      <c r="D23" s="35">
        <v>89987148.26</v>
      </c>
    </row>
    <row r="24" spans="1:4" s="93" customFormat="1" ht="11.25">
      <c r="A24" s="123" t="s">
        <v>234</v>
      </c>
      <c r="B24" s="124">
        <v>6334000</v>
      </c>
      <c r="C24" s="124">
        <v>10505660</v>
      </c>
      <c r="D24" s="125">
        <f>5345115.1-93.39</f>
        <v>5345021.71</v>
      </c>
    </row>
    <row r="25" spans="1:4" s="93" customFormat="1" ht="11.25">
      <c r="A25" s="126" t="s">
        <v>325</v>
      </c>
      <c r="B25" s="25">
        <v>3600000</v>
      </c>
      <c r="C25" s="25">
        <v>3600000</v>
      </c>
      <c r="D25" s="35">
        <v>3808246.36</v>
      </c>
    </row>
    <row r="26" spans="1:4" s="93" customFormat="1" ht="11.25">
      <c r="A26" s="126" t="s">
        <v>326</v>
      </c>
      <c r="B26" s="25">
        <v>0</v>
      </c>
      <c r="C26" s="25">
        <v>0</v>
      </c>
      <c r="D26" s="35">
        <v>0</v>
      </c>
    </row>
    <row r="27" spans="1:4" s="93" customFormat="1" ht="11.25">
      <c r="A27" s="126" t="s">
        <v>327</v>
      </c>
      <c r="B27" s="25">
        <v>124000</v>
      </c>
      <c r="C27" s="25">
        <v>124000</v>
      </c>
      <c r="D27" s="35">
        <f>281105.96-93.39</f>
        <v>281012.57</v>
      </c>
    </row>
    <row r="28" spans="1:4" s="93" customFormat="1" ht="11.25">
      <c r="A28" s="126" t="s">
        <v>328</v>
      </c>
      <c r="B28" s="25">
        <v>2610000</v>
      </c>
      <c r="C28" s="25">
        <v>6781660</v>
      </c>
      <c r="D28" s="35">
        <v>1255762.78</v>
      </c>
    </row>
    <row r="29" spans="1:4" s="93" customFormat="1" ht="11.25">
      <c r="A29" s="126" t="s">
        <v>329</v>
      </c>
      <c r="B29" s="25">
        <v>2610000</v>
      </c>
      <c r="C29" s="25">
        <v>6781660</v>
      </c>
      <c r="D29" s="35">
        <v>1255762.78</v>
      </c>
    </row>
    <row r="30" spans="1:4" s="93" customFormat="1" ht="11.25">
      <c r="A30" s="123" t="s">
        <v>330</v>
      </c>
      <c r="B30" s="124">
        <v>2610000</v>
      </c>
      <c r="C30" s="124">
        <v>6781660</v>
      </c>
      <c r="D30" s="125">
        <v>1255762.78</v>
      </c>
    </row>
    <row r="31" spans="1:4" s="93" customFormat="1" ht="11.25">
      <c r="A31" s="123" t="s">
        <v>331</v>
      </c>
      <c r="B31" s="124">
        <v>69200000</v>
      </c>
      <c r="C31" s="124">
        <v>69200000</v>
      </c>
      <c r="D31" s="125">
        <f>48155033.68-93.39</f>
        <v>48154940.29</v>
      </c>
    </row>
    <row r="32" spans="1:4" s="93" customFormat="1" ht="11.25">
      <c r="A32" s="127" t="s">
        <v>332</v>
      </c>
      <c r="B32" s="128">
        <v>938960000</v>
      </c>
      <c r="C32" s="128">
        <v>953979573.11</v>
      </c>
      <c r="D32" s="129">
        <f>664619245.56+41774.36+93.39</f>
        <v>664661113.31</v>
      </c>
    </row>
    <row r="34" spans="1:4" ht="12.75">
      <c r="A34" s="121" t="s">
        <v>333</v>
      </c>
      <c r="B34" s="239" t="s">
        <v>334</v>
      </c>
      <c r="C34" s="239" t="s">
        <v>335</v>
      </c>
      <c r="D34" s="241" t="s">
        <v>336</v>
      </c>
    </row>
    <row r="35" spans="1:4" ht="12.75">
      <c r="A35" s="105"/>
      <c r="B35" s="240"/>
      <c r="C35" s="240"/>
      <c r="D35" s="242"/>
    </row>
    <row r="36" spans="1:4" s="93" customFormat="1" ht="11.25">
      <c r="A36" s="123" t="s">
        <v>337</v>
      </c>
      <c r="B36" s="124">
        <v>881082000</v>
      </c>
      <c r="C36" s="124">
        <v>932112402.37</v>
      </c>
      <c r="D36" s="125">
        <v>533888243.76</v>
      </c>
    </row>
    <row r="37" spans="1:4" s="93" customFormat="1" ht="11.25">
      <c r="A37" s="126" t="s">
        <v>338</v>
      </c>
      <c r="B37" s="25">
        <v>442959000</v>
      </c>
      <c r="C37" s="25">
        <v>453041160</v>
      </c>
      <c r="D37" s="35">
        <v>277079686.2</v>
      </c>
    </row>
    <row r="38" spans="1:4" s="93" customFormat="1" ht="11.25">
      <c r="A38" s="126" t="s">
        <v>339</v>
      </c>
      <c r="B38" s="25">
        <v>6627000</v>
      </c>
      <c r="C38" s="25">
        <v>6832000</v>
      </c>
      <c r="D38" s="35">
        <v>3726047.06</v>
      </c>
    </row>
    <row r="39" spans="1:4" s="93" customFormat="1" ht="11.25">
      <c r="A39" s="126" t="s">
        <v>340</v>
      </c>
      <c r="B39" s="25">
        <v>431496000</v>
      </c>
      <c r="C39" s="25">
        <v>472239242.37</v>
      </c>
      <c r="D39" s="35">
        <v>253082510.5</v>
      </c>
    </row>
    <row r="40" spans="1:4" s="93" customFormat="1" ht="11.25">
      <c r="A40" s="123" t="s">
        <v>341</v>
      </c>
      <c r="B40" s="124">
        <v>874455000</v>
      </c>
      <c r="C40" s="124">
        <v>925280402.37</v>
      </c>
      <c r="D40" s="125">
        <v>530162196.7</v>
      </c>
    </row>
    <row r="41" spans="1:4" s="93" customFormat="1" ht="11.25">
      <c r="A41" s="123" t="s">
        <v>342</v>
      </c>
      <c r="B41" s="124">
        <v>36483200</v>
      </c>
      <c r="C41" s="124">
        <v>78283158.53</v>
      </c>
      <c r="D41" s="125">
        <v>17957660.86</v>
      </c>
    </row>
    <row r="42" spans="1:4" s="93" customFormat="1" ht="11.25">
      <c r="A42" s="126" t="s">
        <v>343</v>
      </c>
      <c r="B42" s="25">
        <v>28671200</v>
      </c>
      <c r="C42" s="25">
        <v>71041158.53</v>
      </c>
      <c r="D42" s="35">
        <v>13640402.72</v>
      </c>
    </row>
    <row r="43" spans="1:4" s="93" customFormat="1" ht="11.25">
      <c r="A43" s="126" t="s">
        <v>344</v>
      </c>
      <c r="B43" s="25">
        <v>0</v>
      </c>
      <c r="C43" s="25">
        <v>0</v>
      </c>
      <c r="D43" s="35">
        <v>0</v>
      </c>
    </row>
    <row r="44" spans="1:4" s="93" customFormat="1" ht="11.25">
      <c r="A44" s="126" t="s">
        <v>345</v>
      </c>
      <c r="B44" s="25">
        <v>0</v>
      </c>
      <c r="C44" s="25">
        <v>0</v>
      </c>
      <c r="D44" s="35">
        <v>0</v>
      </c>
    </row>
    <row r="45" spans="1:4" s="93" customFormat="1" ht="11.25">
      <c r="A45" s="126" t="s">
        <v>346</v>
      </c>
      <c r="B45" s="25">
        <v>0</v>
      </c>
      <c r="C45" s="25">
        <v>0</v>
      </c>
      <c r="D45" s="35">
        <v>0</v>
      </c>
    </row>
    <row r="46" spans="1:4" s="93" customFormat="1" ht="11.25">
      <c r="A46" s="126" t="s">
        <v>347</v>
      </c>
      <c r="B46" s="25">
        <v>7812000</v>
      </c>
      <c r="C46" s="25">
        <v>7242000</v>
      </c>
      <c r="D46" s="35">
        <v>4317258.14</v>
      </c>
    </row>
    <row r="47" spans="1:4" s="93" customFormat="1" ht="11.25">
      <c r="A47" s="123" t="s">
        <v>348</v>
      </c>
      <c r="B47" s="124">
        <v>28671200</v>
      </c>
      <c r="C47" s="124">
        <v>71041158.53</v>
      </c>
      <c r="D47" s="125">
        <v>13640402.72</v>
      </c>
    </row>
    <row r="48" spans="1:4" s="93" customFormat="1" ht="11.25">
      <c r="A48" s="123" t="s">
        <v>349</v>
      </c>
      <c r="B48" s="124">
        <v>50434800</v>
      </c>
      <c r="C48" s="124">
        <v>50284800</v>
      </c>
      <c r="D48" s="125">
        <v>0</v>
      </c>
    </row>
    <row r="49" spans="1:4" s="93" customFormat="1" ht="11.25">
      <c r="A49" s="127" t="s">
        <v>350</v>
      </c>
      <c r="B49" s="128">
        <v>953561000</v>
      </c>
      <c r="C49" s="128">
        <v>1046606360.9</v>
      </c>
      <c r="D49" s="129">
        <v>543802599.42</v>
      </c>
    </row>
    <row r="52" spans="1:4" s="93" customFormat="1" ht="11.25">
      <c r="A52" s="130" t="s">
        <v>351</v>
      </c>
      <c r="B52" s="9">
        <f>SUM(B32-B49)</f>
        <v>-14601000</v>
      </c>
      <c r="C52" s="9">
        <f>SUM(C32-C49)</f>
        <v>-92626787.78999996</v>
      </c>
      <c r="D52" s="9">
        <f>SUM(D32-D49)</f>
        <v>120858513.88999999</v>
      </c>
    </row>
    <row r="53" spans="1:4" ht="12.75">
      <c r="A53" s="107"/>
      <c r="B53" s="11"/>
      <c r="C53" s="11"/>
      <c r="D53" s="12"/>
    </row>
    <row r="54" spans="1:4" ht="12.75">
      <c r="A54" s="131" t="s">
        <v>352</v>
      </c>
      <c r="B54" s="132"/>
      <c r="C54" s="133"/>
      <c r="D54" s="9">
        <v>20799000</v>
      </c>
    </row>
    <row r="56" spans="1:4" ht="12.75">
      <c r="A56" s="228" t="s">
        <v>297</v>
      </c>
      <c r="B56" s="226"/>
      <c r="C56" s="226"/>
      <c r="D56" s="226"/>
    </row>
    <row r="58" spans="1:4" ht="12.75">
      <c r="A58" s="67"/>
      <c r="C58" s="67"/>
      <c r="D58" s="67"/>
    </row>
    <row r="59" spans="1:4" ht="12.75">
      <c r="A59" s="100" t="s">
        <v>35</v>
      </c>
      <c r="C59" s="189" t="s">
        <v>37</v>
      </c>
      <c r="D59" s="189"/>
    </row>
    <row r="60" spans="1:4" ht="12.75">
      <c r="A60" s="100" t="s">
        <v>36</v>
      </c>
      <c r="C60" s="190" t="s">
        <v>38</v>
      </c>
      <c r="D60" s="190"/>
    </row>
    <row r="61" spans="3:4" ht="12.75">
      <c r="C61" s="67"/>
      <c r="D61" s="67"/>
    </row>
    <row r="62" spans="3:4" ht="12.75">
      <c r="C62" s="209" t="s">
        <v>39</v>
      </c>
      <c r="D62" s="209"/>
    </row>
    <row r="63" spans="3:4" ht="12.75">
      <c r="C63" s="190" t="s">
        <v>41</v>
      </c>
      <c r="D63" s="190"/>
    </row>
    <row r="64" spans="3:4" ht="12.75">
      <c r="C64" s="186" t="s">
        <v>40</v>
      </c>
      <c r="D64" s="186"/>
    </row>
  </sheetData>
  <sheetProtection/>
  <mergeCells count="15">
    <mergeCell ref="C62:D62"/>
    <mergeCell ref="C63:D63"/>
    <mergeCell ref="C64:D64"/>
    <mergeCell ref="B34:B35"/>
    <mergeCell ref="C34:C35"/>
    <mergeCell ref="D34:D35"/>
    <mergeCell ref="A56:D56"/>
    <mergeCell ref="C59:D59"/>
    <mergeCell ref="C60:D60"/>
    <mergeCell ref="A1:D3"/>
    <mergeCell ref="A8:D8"/>
    <mergeCell ref="A10:A11"/>
    <mergeCell ref="B10:B11"/>
    <mergeCell ref="C10:C11"/>
    <mergeCell ref="D10:D11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8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7.00390625" style="2" customWidth="1"/>
    <col min="2" max="2" width="6.28125" style="2" customWidth="1"/>
    <col min="3" max="3" width="9.140625" style="2" customWidth="1"/>
    <col min="4" max="4" width="31.7109375" style="2" customWidth="1"/>
    <col min="5" max="5" width="15.8515625" style="2" customWidth="1"/>
    <col min="6" max="6" width="12.8515625" style="2" bestFit="1" customWidth="1"/>
    <col min="7" max="7" width="14.28125" style="2" bestFit="1" customWidth="1"/>
    <col min="8" max="9" width="12.00390625" style="2" bestFit="1" customWidth="1"/>
    <col min="10" max="10" width="16.28125" style="2" customWidth="1"/>
    <col min="11" max="11" width="12.7109375" style="2" customWidth="1"/>
    <col min="12" max="12" width="14.28125" style="2" bestFit="1" customWidth="1"/>
    <col min="13" max="16384" width="9.140625" style="2" customWidth="1"/>
  </cols>
  <sheetData>
    <row r="1" spans="1:12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2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ht="12.75"/>
    <row r="5" spans="1:12" ht="15.75">
      <c r="A5" s="50" t="s">
        <v>57</v>
      </c>
      <c r="L5" s="52" t="s">
        <v>67</v>
      </c>
    </row>
    <row r="6" ht="15.75">
      <c r="A6" s="50" t="s">
        <v>353</v>
      </c>
    </row>
    <row r="9" spans="1:12" s="93" customFormat="1" ht="11.25">
      <c r="A9" s="134" t="s">
        <v>354</v>
      </c>
      <c r="B9" s="135"/>
      <c r="C9" s="135"/>
      <c r="D9" s="135"/>
      <c r="E9" s="243" t="s">
        <v>355</v>
      </c>
      <c r="F9" s="244"/>
      <c r="G9" s="244"/>
      <c r="H9" s="243" t="s">
        <v>212</v>
      </c>
      <c r="I9" s="244"/>
      <c r="J9" s="245" t="s">
        <v>356</v>
      </c>
      <c r="K9" s="245" t="s">
        <v>357</v>
      </c>
      <c r="L9" s="246" t="s">
        <v>358</v>
      </c>
    </row>
    <row r="10" spans="1:12" s="93" customFormat="1" ht="11.25">
      <c r="A10" s="136" t="s">
        <v>359</v>
      </c>
      <c r="B10" s="137"/>
      <c r="C10" s="138"/>
      <c r="D10" s="138"/>
      <c r="E10" s="243" t="s">
        <v>360</v>
      </c>
      <c r="F10" s="245" t="s">
        <v>361</v>
      </c>
      <c r="G10" s="243" t="s">
        <v>362</v>
      </c>
      <c r="H10" s="245" t="s">
        <v>363</v>
      </c>
      <c r="I10" s="245" t="s">
        <v>364</v>
      </c>
      <c r="J10" s="245"/>
      <c r="K10" s="245"/>
      <c r="L10" s="247"/>
    </row>
    <row r="11" spans="1:12" s="93" customFormat="1" ht="11.25">
      <c r="A11" s="136" t="s">
        <v>365</v>
      </c>
      <c r="B11" s="137"/>
      <c r="C11" s="137"/>
      <c r="D11" s="138"/>
      <c r="E11" s="243"/>
      <c r="F11" s="245"/>
      <c r="G11" s="243"/>
      <c r="H11" s="245"/>
      <c r="I11" s="245"/>
      <c r="J11" s="245"/>
      <c r="K11" s="245"/>
      <c r="L11" s="247"/>
    </row>
    <row r="12" spans="1:12" s="93" customFormat="1" ht="22.5" customHeight="1">
      <c r="A12" s="139" t="s">
        <v>366</v>
      </c>
      <c r="B12" s="140"/>
      <c r="C12" s="141"/>
      <c r="D12" s="140"/>
      <c r="E12" s="243"/>
      <c r="F12" s="245"/>
      <c r="G12" s="243"/>
      <c r="H12" s="245"/>
      <c r="I12" s="245"/>
      <c r="J12" s="245"/>
      <c r="K12" s="245"/>
      <c r="L12" s="248"/>
    </row>
    <row r="13" spans="1:12" s="93" customFormat="1" ht="11.25">
      <c r="A13" s="142" t="s">
        <v>367</v>
      </c>
      <c r="B13" s="143"/>
      <c r="C13" s="143"/>
      <c r="D13" s="143"/>
      <c r="E13" s="144"/>
      <c r="F13" s="144"/>
      <c r="G13" s="145"/>
      <c r="H13" s="144"/>
      <c r="I13" s="145"/>
      <c r="J13" s="146"/>
      <c r="K13" s="147"/>
      <c r="L13" s="146"/>
    </row>
    <row r="14" spans="1:12" s="93" customFormat="1" ht="11.25">
      <c r="A14" s="123" t="s">
        <v>368</v>
      </c>
      <c r="B14" s="137"/>
      <c r="C14" s="138"/>
      <c r="D14" s="138"/>
      <c r="E14" s="148"/>
      <c r="F14" s="148"/>
      <c r="G14" s="149"/>
      <c r="H14" s="148"/>
      <c r="I14" s="149"/>
      <c r="J14" s="150"/>
      <c r="K14" s="151"/>
      <c r="L14" s="150"/>
    </row>
    <row r="15" spans="1:12" s="93" customFormat="1" ht="11.25">
      <c r="A15" s="123" t="s">
        <v>369</v>
      </c>
      <c r="B15" s="138"/>
      <c r="C15" s="137"/>
      <c r="D15" s="138"/>
      <c r="E15" s="148"/>
      <c r="F15" s="148"/>
      <c r="G15" s="149"/>
      <c r="H15" s="148"/>
      <c r="I15" s="149"/>
      <c r="J15" s="150"/>
      <c r="K15" s="151"/>
      <c r="L15" s="150"/>
    </row>
    <row r="16" spans="1:12" s="93" customFormat="1" ht="11.25">
      <c r="A16" s="126" t="s">
        <v>370</v>
      </c>
      <c r="B16" s="138"/>
      <c r="C16" s="137"/>
      <c r="D16" s="138"/>
      <c r="E16" s="25">
        <v>0</v>
      </c>
      <c r="F16" s="25">
        <v>0</v>
      </c>
      <c r="G16" s="26">
        <v>0</v>
      </c>
      <c r="H16" s="25">
        <v>0</v>
      </c>
      <c r="I16" s="26">
        <v>0</v>
      </c>
      <c r="J16" s="25">
        <v>0</v>
      </c>
      <c r="K16" s="26">
        <v>0</v>
      </c>
      <c r="L16" s="25">
        <v>0</v>
      </c>
    </row>
    <row r="17" spans="1:12" s="93" customFormat="1" ht="11.25">
      <c r="A17" s="126" t="s">
        <v>371</v>
      </c>
      <c r="B17" s="137"/>
      <c r="C17" s="137"/>
      <c r="D17" s="137"/>
      <c r="E17" s="25">
        <v>0</v>
      </c>
      <c r="F17" s="25">
        <v>0</v>
      </c>
      <c r="G17" s="26">
        <v>0</v>
      </c>
      <c r="H17" s="25">
        <v>149768.15</v>
      </c>
      <c r="I17" s="26">
        <v>0</v>
      </c>
      <c r="J17" s="25">
        <v>-149768.15</v>
      </c>
      <c r="K17" s="26">
        <v>0</v>
      </c>
      <c r="L17" s="25">
        <v>-149768.15</v>
      </c>
    </row>
    <row r="18" spans="1:12" s="93" customFormat="1" ht="11.25">
      <c r="A18" s="126" t="s">
        <v>372</v>
      </c>
      <c r="B18" s="137"/>
      <c r="C18" s="137"/>
      <c r="D18" s="137"/>
      <c r="E18" s="25">
        <v>0</v>
      </c>
      <c r="F18" s="25">
        <v>0</v>
      </c>
      <c r="G18" s="26">
        <v>0</v>
      </c>
      <c r="H18" s="25">
        <v>13392.17</v>
      </c>
      <c r="I18" s="26">
        <v>0</v>
      </c>
      <c r="J18" s="25">
        <v>-13392.17</v>
      </c>
      <c r="K18" s="26">
        <v>0</v>
      </c>
      <c r="L18" s="25">
        <v>-13392.17</v>
      </c>
    </row>
    <row r="19" spans="1:12" s="93" customFormat="1" ht="11.25">
      <c r="A19" s="126" t="s">
        <v>373</v>
      </c>
      <c r="B19" s="137"/>
      <c r="C19" s="137"/>
      <c r="D19" s="137"/>
      <c r="E19" s="25">
        <v>0</v>
      </c>
      <c r="F19" s="25">
        <v>0</v>
      </c>
      <c r="G19" s="26">
        <v>0</v>
      </c>
      <c r="H19" s="25">
        <v>0</v>
      </c>
      <c r="I19" s="26">
        <v>0</v>
      </c>
      <c r="J19" s="25">
        <v>0</v>
      </c>
      <c r="K19" s="26">
        <v>0</v>
      </c>
      <c r="L19" s="25">
        <v>0</v>
      </c>
    </row>
    <row r="20" spans="1:12" s="93" customFormat="1" ht="11.25">
      <c r="A20" s="126" t="s">
        <v>374</v>
      </c>
      <c r="B20" s="137"/>
      <c r="C20" s="137"/>
      <c r="D20" s="137"/>
      <c r="E20" s="25">
        <v>8477241.76</v>
      </c>
      <c r="F20" s="25">
        <v>4648386.41</v>
      </c>
      <c r="G20" s="26">
        <v>13125628.17</v>
      </c>
      <c r="H20" s="25">
        <v>0</v>
      </c>
      <c r="I20" s="26">
        <v>17859</v>
      </c>
      <c r="J20" s="25">
        <v>13107769.17</v>
      </c>
      <c r="K20" s="26">
        <v>0</v>
      </c>
      <c r="L20" s="25">
        <v>13107769.17</v>
      </c>
    </row>
    <row r="21" spans="1:12" s="93" customFormat="1" ht="11.25">
      <c r="A21" s="126" t="s">
        <v>375</v>
      </c>
      <c r="B21" s="137"/>
      <c r="C21" s="137"/>
      <c r="D21" s="137"/>
      <c r="E21" s="25">
        <v>529.74</v>
      </c>
      <c r="F21" s="25">
        <v>11720.9</v>
      </c>
      <c r="G21" s="26">
        <v>12250.64</v>
      </c>
      <c r="H21" s="25">
        <v>0</v>
      </c>
      <c r="I21" s="26">
        <v>0</v>
      </c>
      <c r="J21" s="25">
        <v>12250.64</v>
      </c>
      <c r="K21" s="26">
        <v>0</v>
      </c>
      <c r="L21" s="25">
        <v>12250.64</v>
      </c>
    </row>
    <row r="22" spans="1:12" s="93" customFormat="1" ht="11.25">
      <c r="A22" s="126" t="s">
        <v>376</v>
      </c>
      <c r="B22" s="137"/>
      <c r="C22" s="137"/>
      <c r="D22" s="137"/>
      <c r="E22" s="25">
        <v>471377.54</v>
      </c>
      <c r="F22" s="25">
        <v>6023260.55</v>
      </c>
      <c r="G22" s="26">
        <v>6494638.09</v>
      </c>
      <c r="H22" s="25">
        <v>0</v>
      </c>
      <c r="I22" s="26">
        <v>0</v>
      </c>
      <c r="J22" s="25">
        <v>6494638.09</v>
      </c>
      <c r="K22" s="26">
        <v>0</v>
      </c>
      <c r="L22" s="25">
        <v>6494638.09</v>
      </c>
    </row>
    <row r="23" spans="1:12" s="93" customFormat="1" ht="11.25">
      <c r="A23" s="126" t="s">
        <v>377</v>
      </c>
      <c r="B23" s="137"/>
      <c r="C23" s="137"/>
      <c r="D23" s="137"/>
      <c r="E23" s="25">
        <v>65462.48</v>
      </c>
      <c r="F23" s="25">
        <v>-9632.26</v>
      </c>
      <c r="G23" s="26">
        <v>55830.22</v>
      </c>
      <c r="H23" s="25">
        <v>0</v>
      </c>
      <c r="I23" s="26">
        <v>0</v>
      </c>
      <c r="J23" s="25">
        <v>55830.22</v>
      </c>
      <c r="K23" s="26">
        <v>0</v>
      </c>
      <c r="L23" s="25">
        <v>55830.22</v>
      </c>
    </row>
    <row r="24" spans="1:12" s="93" customFormat="1" ht="11.25">
      <c r="A24" s="126" t="s">
        <v>378</v>
      </c>
      <c r="B24" s="137"/>
      <c r="C24" s="137"/>
      <c r="D24" s="137"/>
      <c r="E24" s="25">
        <v>0</v>
      </c>
      <c r="F24" s="25">
        <v>0</v>
      </c>
      <c r="G24" s="26">
        <v>0</v>
      </c>
      <c r="H24" s="25">
        <v>0</v>
      </c>
      <c r="I24" s="26">
        <v>0</v>
      </c>
      <c r="J24" s="25">
        <v>0</v>
      </c>
      <c r="K24" s="26">
        <v>0</v>
      </c>
      <c r="L24" s="25">
        <v>0</v>
      </c>
    </row>
    <row r="25" spans="1:12" s="93" customFormat="1" ht="11.25">
      <c r="A25" s="126" t="s">
        <v>379</v>
      </c>
      <c r="B25" s="137"/>
      <c r="C25" s="137"/>
      <c r="D25" s="137"/>
      <c r="E25" s="25">
        <v>102986.97</v>
      </c>
      <c r="F25" s="25">
        <v>0</v>
      </c>
      <c r="G25" s="26">
        <v>102986.97</v>
      </c>
      <c r="H25" s="25">
        <v>0</v>
      </c>
      <c r="I25" s="26">
        <v>0</v>
      </c>
      <c r="J25" s="25">
        <v>102986.97</v>
      </c>
      <c r="K25" s="26">
        <v>0</v>
      </c>
      <c r="L25" s="25">
        <v>102986.97</v>
      </c>
    </row>
    <row r="26" spans="1:12" s="93" customFormat="1" ht="11.25">
      <c r="A26" s="126" t="s">
        <v>380</v>
      </c>
      <c r="B26" s="137"/>
      <c r="C26" s="137"/>
      <c r="D26" s="137"/>
      <c r="E26" s="25">
        <v>52737562.38</v>
      </c>
      <c r="F26" s="25">
        <v>188496317.99</v>
      </c>
      <c r="G26" s="26">
        <v>241233880.37</v>
      </c>
      <c r="H26" s="25">
        <v>1352430.68</v>
      </c>
      <c r="I26" s="26">
        <v>10501620.92</v>
      </c>
      <c r="J26" s="25">
        <v>229379828.77</v>
      </c>
      <c r="K26" s="26">
        <v>0</v>
      </c>
      <c r="L26" s="25">
        <v>229379828.77</v>
      </c>
    </row>
    <row r="27" spans="1:12" s="93" customFormat="1" ht="11.25">
      <c r="A27" s="126" t="s">
        <v>381</v>
      </c>
      <c r="B27" s="137"/>
      <c r="C27" s="137"/>
      <c r="D27" s="137"/>
      <c r="E27" s="25">
        <v>1293.64</v>
      </c>
      <c r="F27" s="25">
        <v>879.59</v>
      </c>
      <c r="G27" s="26">
        <v>2173.23</v>
      </c>
      <c r="H27" s="25">
        <v>0</v>
      </c>
      <c r="I27" s="26">
        <v>0</v>
      </c>
      <c r="J27" s="25">
        <v>2173.23</v>
      </c>
      <c r="K27" s="26">
        <v>0</v>
      </c>
      <c r="L27" s="25">
        <v>2173.23</v>
      </c>
    </row>
    <row r="28" spans="1:12" s="93" customFormat="1" ht="11.25">
      <c r="A28" s="126" t="s">
        <v>382</v>
      </c>
      <c r="B28" s="137"/>
      <c r="C28" s="137"/>
      <c r="D28" s="137"/>
      <c r="E28" s="25">
        <v>-314462.2</v>
      </c>
      <c r="F28" s="25">
        <v>1632411.65</v>
      </c>
      <c r="G28" s="26">
        <v>1317949.45</v>
      </c>
      <c r="H28" s="25">
        <v>0</v>
      </c>
      <c r="I28" s="26">
        <v>0</v>
      </c>
      <c r="J28" s="25">
        <v>1317949.45</v>
      </c>
      <c r="K28" s="26">
        <v>0</v>
      </c>
      <c r="L28" s="25">
        <v>1317949.45</v>
      </c>
    </row>
    <row r="29" spans="1:12" s="93" customFormat="1" ht="11.25">
      <c r="A29" s="126" t="s">
        <v>383</v>
      </c>
      <c r="B29" s="137"/>
      <c r="C29" s="137"/>
      <c r="D29" s="137"/>
      <c r="E29" s="25">
        <v>2393955.35</v>
      </c>
      <c r="F29" s="25">
        <v>8786963.99</v>
      </c>
      <c r="G29" s="26">
        <v>11180919.34</v>
      </c>
      <c r="H29" s="25">
        <v>0</v>
      </c>
      <c r="I29" s="26">
        <v>0</v>
      </c>
      <c r="J29" s="25">
        <v>11180919.34</v>
      </c>
      <c r="K29" s="26">
        <v>0</v>
      </c>
      <c r="L29" s="25">
        <v>11180919.34</v>
      </c>
    </row>
    <row r="30" spans="1:12" s="93" customFormat="1" ht="11.25">
      <c r="A30" s="126" t="s">
        <v>384</v>
      </c>
      <c r="B30" s="137"/>
      <c r="C30" s="137"/>
      <c r="D30" s="137"/>
      <c r="E30" s="25">
        <v>9150770.88</v>
      </c>
      <c r="F30" s="25">
        <v>5048301.89</v>
      </c>
      <c r="G30" s="26">
        <v>14199072.77</v>
      </c>
      <c r="H30" s="25">
        <v>3270.74</v>
      </c>
      <c r="I30" s="26">
        <v>3761420.4</v>
      </c>
      <c r="J30" s="25">
        <v>10434381.63</v>
      </c>
      <c r="K30" s="26">
        <v>0</v>
      </c>
      <c r="L30" s="25">
        <v>10434381.63</v>
      </c>
    </row>
    <row r="31" spans="1:12" s="93" customFormat="1" ht="11.25">
      <c r="A31" s="126" t="s">
        <v>385</v>
      </c>
      <c r="B31" s="137"/>
      <c r="C31" s="137"/>
      <c r="D31" s="137"/>
      <c r="E31" s="25">
        <v>0</v>
      </c>
      <c r="F31" s="25">
        <v>0</v>
      </c>
      <c r="G31" s="26">
        <v>0</v>
      </c>
      <c r="H31" s="25">
        <v>1650</v>
      </c>
      <c r="I31" s="26">
        <v>486087.48</v>
      </c>
      <c r="J31" s="25">
        <v>-487737.48</v>
      </c>
      <c r="K31" s="26">
        <v>0</v>
      </c>
      <c r="L31" s="25">
        <v>-487737.48</v>
      </c>
    </row>
    <row r="32" spans="1:12" s="93" customFormat="1" ht="11.25">
      <c r="A32" s="126" t="s">
        <v>386</v>
      </c>
      <c r="B32" s="137"/>
      <c r="C32" s="137"/>
      <c r="D32" s="137"/>
      <c r="E32" s="25">
        <v>0</v>
      </c>
      <c r="F32" s="25">
        <v>0</v>
      </c>
      <c r="G32" s="26">
        <v>0</v>
      </c>
      <c r="H32" s="25">
        <v>0</v>
      </c>
      <c r="I32" s="26">
        <v>178348.75</v>
      </c>
      <c r="J32" s="25">
        <v>-178348.75</v>
      </c>
      <c r="K32" s="26">
        <v>0</v>
      </c>
      <c r="L32" s="25">
        <v>-178348.75</v>
      </c>
    </row>
    <row r="33" spans="1:12" s="93" customFormat="1" ht="11.25">
      <c r="A33" s="126" t="s">
        <v>387</v>
      </c>
      <c r="B33" s="137"/>
      <c r="C33" s="137"/>
      <c r="D33" s="137"/>
      <c r="E33" s="25">
        <v>0</v>
      </c>
      <c r="F33" s="25">
        <v>0</v>
      </c>
      <c r="G33" s="26">
        <v>0</v>
      </c>
      <c r="H33" s="25">
        <v>2935.83</v>
      </c>
      <c r="I33" s="26">
        <v>134099.58</v>
      </c>
      <c r="J33" s="25">
        <v>-137035.41</v>
      </c>
      <c r="K33" s="26">
        <v>0</v>
      </c>
      <c r="L33" s="25">
        <v>-137035.41</v>
      </c>
    </row>
    <row r="34" spans="1:12" s="93" customFormat="1" ht="11.25">
      <c r="A34" s="126" t="s">
        <v>388</v>
      </c>
      <c r="B34" s="137"/>
      <c r="C34" s="137"/>
      <c r="D34" s="137"/>
      <c r="E34" s="25">
        <v>-12469774.26</v>
      </c>
      <c r="F34" s="25">
        <v>15265632.11</v>
      </c>
      <c r="G34" s="26">
        <v>2795857.85</v>
      </c>
      <c r="H34" s="25">
        <v>1037001.05</v>
      </c>
      <c r="I34" s="26">
        <v>9015750.47</v>
      </c>
      <c r="J34" s="25">
        <v>-7256893.67</v>
      </c>
      <c r="K34" s="26">
        <v>0</v>
      </c>
      <c r="L34" s="25">
        <v>-7256893.67</v>
      </c>
    </row>
    <row r="35" spans="1:12" s="93" customFormat="1" ht="11.25">
      <c r="A35" s="126" t="s">
        <v>389</v>
      </c>
      <c r="B35" s="137"/>
      <c r="C35" s="137"/>
      <c r="D35" s="137"/>
      <c r="E35" s="25">
        <v>0</v>
      </c>
      <c r="F35" s="25">
        <v>0</v>
      </c>
      <c r="G35" s="26">
        <v>0</v>
      </c>
      <c r="H35" s="25">
        <v>0</v>
      </c>
      <c r="I35" s="26">
        <v>0</v>
      </c>
      <c r="J35" s="25">
        <v>0</v>
      </c>
      <c r="K35" s="26">
        <v>0</v>
      </c>
      <c r="L35" s="25">
        <v>0</v>
      </c>
    </row>
    <row r="36" spans="1:12" s="93" customFormat="1" ht="11.25">
      <c r="A36" s="126" t="s">
        <v>390</v>
      </c>
      <c r="B36" s="137"/>
      <c r="C36" s="137"/>
      <c r="D36" s="137"/>
      <c r="E36" s="25">
        <v>0</v>
      </c>
      <c r="F36" s="25">
        <v>0</v>
      </c>
      <c r="G36" s="26">
        <v>0</v>
      </c>
      <c r="H36" s="25">
        <v>57635.05</v>
      </c>
      <c r="I36" s="26">
        <v>0</v>
      </c>
      <c r="J36" s="25">
        <v>-57635.05</v>
      </c>
      <c r="K36" s="26">
        <v>0</v>
      </c>
      <c r="L36" s="25">
        <v>-57635.05</v>
      </c>
    </row>
    <row r="37" spans="1:12" s="93" customFormat="1" ht="11.25">
      <c r="A37" s="126" t="s">
        <v>391</v>
      </c>
      <c r="B37" s="137"/>
      <c r="C37" s="137"/>
      <c r="D37" s="137"/>
      <c r="E37" s="25">
        <v>2315337.06</v>
      </c>
      <c r="F37" s="25">
        <v>1104141.43</v>
      </c>
      <c r="G37" s="26">
        <v>3419478.49</v>
      </c>
      <c r="H37" s="25">
        <v>0</v>
      </c>
      <c r="I37" s="26">
        <v>63999.92</v>
      </c>
      <c r="J37" s="25">
        <v>3355478.57</v>
      </c>
      <c r="K37" s="26">
        <v>0</v>
      </c>
      <c r="L37" s="25">
        <v>3355478.57</v>
      </c>
    </row>
    <row r="38" spans="1:13" s="93" customFormat="1" ht="11.25">
      <c r="A38" s="123" t="s">
        <v>392</v>
      </c>
      <c r="B38" s="152"/>
      <c r="C38" s="152"/>
      <c r="D38" s="152"/>
      <c r="E38" s="124">
        <f aca="true" t="shared" si="0" ref="E38:L38">SUM(E17:E37)</f>
        <v>62932281.34000001</v>
      </c>
      <c r="F38" s="124">
        <f t="shared" si="0"/>
        <v>231008384.25</v>
      </c>
      <c r="G38" s="124">
        <f t="shared" si="0"/>
        <v>293940665.59</v>
      </c>
      <c r="H38" s="124">
        <f t="shared" si="0"/>
        <v>2618083.67</v>
      </c>
      <c r="I38" s="124">
        <f t="shared" si="0"/>
        <v>24159186.520000003</v>
      </c>
      <c r="J38" s="124">
        <f t="shared" si="0"/>
        <v>267163395.39999995</v>
      </c>
      <c r="K38" s="124">
        <f t="shared" si="0"/>
        <v>0</v>
      </c>
      <c r="L38" s="124">
        <f t="shared" si="0"/>
        <v>267163395.39999995</v>
      </c>
      <c r="M38" s="153"/>
    </row>
    <row r="39" spans="1:12" s="93" customFormat="1" ht="11.25">
      <c r="A39" s="126"/>
      <c r="B39" s="137"/>
      <c r="C39" s="137"/>
      <c r="D39" s="137"/>
      <c r="E39" s="25"/>
      <c r="F39" s="25"/>
      <c r="G39" s="26"/>
      <c r="H39" s="25"/>
      <c r="I39" s="26"/>
      <c r="J39" s="25"/>
      <c r="K39" s="26"/>
      <c r="L39" s="25"/>
    </row>
    <row r="40" spans="1:12" s="93" customFormat="1" ht="11.25">
      <c r="A40" s="123" t="s">
        <v>393</v>
      </c>
      <c r="B40" s="137"/>
      <c r="C40" s="137"/>
      <c r="D40" s="137"/>
      <c r="E40" s="154"/>
      <c r="F40" s="154"/>
      <c r="G40" s="155"/>
      <c r="H40" s="154"/>
      <c r="I40" s="155"/>
      <c r="J40" s="154"/>
      <c r="K40" s="155"/>
      <c r="L40" s="154"/>
    </row>
    <row r="41" spans="1:12" s="93" customFormat="1" ht="11.25">
      <c r="A41" s="126" t="s">
        <v>394</v>
      </c>
      <c r="B41" s="137"/>
      <c r="C41" s="137"/>
      <c r="D41" s="137"/>
      <c r="E41" s="25">
        <v>-55894.61</v>
      </c>
      <c r="F41" s="25">
        <v>55894.61</v>
      </c>
      <c r="G41" s="26">
        <v>0</v>
      </c>
      <c r="H41" s="25">
        <v>0</v>
      </c>
      <c r="I41" s="26">
        <v>0</v>
      </c>
      <c r="J41" s="25">
        <v>0</v>
      </c>
      <c r="K41" s="26">
        <v>0</v>
      </c>
      <c r="L41" s="25">
        <v>0</v>
      </c>
    </row>
    <row r="42" spans="1:12" s="93" customFormat="1" ht="11.25">
      <c r="A42" s="126" t="s">
        <v>395</v>
      </c>
      <c r="B42" s="137"/>
      <c r="C42" s="137"/>
      <c r="D42" s="137"/>
      <c r="E42" s="25">
        <v>0</v>
      </c>
      <c r="F42" s="25">
        <v>0</v>
      </c>
      <c r="G42" s="26">
        <v>0</v>
      </c>
      <c r="H42" s="25">
        <v>0</v>
      </c>
      <c r="I42" s="26">
        <v>0</v>
      </c>
      <c r="J42" s="25">
        <v>0</v>
      </c>
      <c r="K42" s="26">
        <v>0</v>
      </c>
      <c r="L42" s="25">
        <v>0</v>
      </c>
    </row>
    <row r="43" spans="1:12" s="93" customFormat="1" ht="11.25">
      <c r="A43" s="126" t="s">
        <v>396</v>
      </c>
      <c r="B43" s="137"/>
      <c r="C43" s="137"/>
      <c r="D43" s="137"/>
      <c r="E43" s="25">
        <v>-124219.56</v>
      </c>
      <c r="F43" s="25">
        <v>124219.56</v>
      </c>
      <c r="G43" s="26">
        <v>0</v>
      </c>
      <c r="H43" s="25">
        <v>0</v>
      </c>
      <c r="I43" s="26">
        <v>0</v>
      </c>
      <c r="J43" s="25">
        <v>0</v>
      </c>
      <c r="K43" s="26">
        <v>0</v>
      </c>
      <c r="L43" s="25">
        <v>0</v>
      </c>
    </row>
    <row r="44" spans="1:12" s="93" customFormat="1" ht="11.25">
      <c r="A44" s="126" t="s">
        <v>397</v>
      </c>
      <c r="B44" s="137"/>
      <c r="C44" s="137"/>
      <c r="D44" s="137"/>
      <c r="E44" s="25">
        <v>0</v>
      </c>
      <c r="F44" s="25">
        <v>0</v>
      </c>
      <c r="G44" s="26">
        <v>0</v>
      </c>
      <c r="H44" s="25">
        <v>0</v>
      </c>
      <c r="I44" s="26">
        <v>0</v>
      </c>
      <c r="J44" s="25">
        <v>0</v>
      </c>
      <c r="K44" s="26">
        <v>0</v>
      </c>
      <c r="L44" s="25">
        <v>0</v>
      </c>
    </row>
    <row r="45" spans="1:12" s="93" customFormat="1" ht="11.25">
      <c r="A45" s="126" t="s">
        <v>398</v>
      </c>
      <c r="B45" s="137"/>
      <c r="C45" s="137"/>
      <c r="D45" s="137"/>
      <c r="E45" s="25">
        <v>-14063.63</v>
      </c>
      <c r="F45" s="25">
        <v>14063.63</v>
      </c>
      <c r="G45" s="26">
        <v>0</v>
      </c>
      <c r="H45" s="25">
        <v>0</v>
      </c>
      <c r="I45" s="26">
        <v>0</v>
      </c>
      <c r="J45" s="25">
        <v>0</v>
      </c>
      <c r="K45" s="26">
        <v>0</v>
      </c>
      <c r="L45" s="25">
        <v>0</v>
      </c>
    </row>
    <row r="46" spans="1:12" s="93" customFormat="1" ht="11.25">
      <c r="A46" s="126" t="s">
        <v>399</v>
      </c>
      <c r="B46" s="137"/>
      <c r="C46" s="137"/>
      <c r="D46" s="137"/>
      <c r="E46" s="25">
        <v>8278.11</v>
      </c>
      <c r="F46" s="25">
        <v>0</v>
      </c>
      <c r="G46" s="26">
        <v>8278.11</v>
      </c>
      <c r="H46" s="25">
        <v>0</v>
      </c>
      <c r="I46" s="26">
        <v>0</v>
      </c>
      <c r="J46" s="25">
        <v>8278.11</v>
      </c>
      <c r="K46" s="26">
        <v>0</v>
      </c>
      <c r="L46" s="25">
        <v>8278.11</v>
      </c>
    </row>
    <row r="47" spans="1:12" s="93" customFormat="1" ht="11.25">
      <c r="A47" s="126" t="s">
        <v>400</v>
      </c>
      <c r="B47" s="137"/>
      <c r="C47" s="137"/>
      <c r="D47" s="137"/>
      <c r="E47" s="25">
        <v>646415.53</v>
      </c>
      <c r="F47" s="25">
        <v>4221.91</v>
      </c>
      <c r="G47" s="26">
        <v>650637.44</v>
      </c>
      <c r="H47" s="25">
        <v>0</v>
      </c>
      <c r="I47" s="26">
        <v>0</v>
      </c>
      <c r="J47" s="25">
        <v>650637.44</v>
      </c>
      <c r="K47" s="26">
        <v>0</v>
      </c>
      <c r="L47" s="25">
        <v>650637.44</v>
      </c>
    </row>
    <row r="48" spans="1:12" s="93" customFormat="1" ht="11.25">
      <c r="A48" s="126" t="s">
        <v>401</v>
      </c>
      <c r="B48" s="137"/>
      <c r="C48" s="137"/>
      <c r="D48" s="137"/>
      <c r="E48" s="25">
        <v>-25705.94</v>
      </c>
      <c r="F48" s="25">
        <v>451036.22</v>
      </c>
      <c r="G48" s="26">
        <v>425330.28</v>
      </c>
      <c r="H48" s="25">
        <v>0</v>
      </c>
      <c r="I48" s="26">
        <v>220000</v>
      </c>
      <c r="J48" s="25">
        <v>205330.28</v>
      </c>
      <c r="K48" s="26">
        <v>0</v>
      </c>
      <c r="L48" s="25">
        <v>205330.28</v>
      </c>
    </row>
    <row r="49" spans="1:12" s="93" customFormat="1" ht="11.25">
      <c r="A49" s="126" t="s">
        <v>402</v>
      </c>
      <c r="B49" s="137"/>
      <c r="C49" s="137"/>
      <c r="D49" s="137"/>
      <c r="E49" s="25">
        <v>0</v>
      </c>
      <c r="F49" s="25">
        <v>0</v>
      </c>
      <c r="G49" s="26">
        <v>0</v>
      </c>
      <c r="H49" s="25">
        <v>0</v>
      </c>
      <c r="I49" s="26">
        <v>33792.65</v>
      </c>
      <c r="J49" s="25">
        <v>-33792.65</v>
      </c>
      <c r="K49" s="26">
        <v>0</v>
      </c>
      <c r="L49" s="25">
        <v>-33792.65</v>
      </c>
    </row>
    <row r="50" spans="1:12" s="93" customFormat="1" ht="11.25">
      <c r="A50" s="126" t="s">
        <v>403</v>
      </c>
      <c r="B50" s="137"/>
      <c r="C50" s="137"/>
      <c r="D50" s="137"/>
      <c r="E50" s="25">
        <v>0</v>
      </c>
      <c r="F50" s="25">
        <v>0</v>
      </c>
      <c r="G50" s="26">
        <v>0</v>
      </c>
      <c r="H50" s="25">
        <v>0</v>
      </c>
      <c r="I50" s="26">
        <v>0</v>
      </c>
      <c r="J50" s="25">
        <v>0</v>
      </c>
      <c r="K50" s="26">
        <v>0</v>
      </c>
      <c r="L50" s="25">
        <v>0</v>
      </c>
    </row>
    <row r="51" spans="1:12" s="93" customFormat="1" ht="11.25">
      <c r="A51" s="126" t="s">
        <v>404</v>
      </c>
      <c r="B51" s="137"/>
      <c r="C51" s="137"/>
      <c r="D51" s="137"/>
      <c r="E51" s="25">
        <v>0</v>
      </c>
      <c r="F51" s="25">
        <v>0</v>
      </c>
      <c r="G51" s="26">
        <v>0</v>
      </c>
      <c r="H51" s="25">
        <v>0</v>
      </c>
      <c r="I51" s="26">
        <v>8978.99</v>
      </c>
      <c r="J51" s="25">
        <v>-8978.99</v>
      </c>
      <c r="K51" s="26">
        <v>0</v>
      </c>
      <c r="L51" s="25">
        <v>-8978.99</v>
      </c>
    </row>
    <row r="52" spans="1:12" s="93" customFormat="1" ht="11.25">
      <c r="A52" s="126" t="s">
        <v>405</v>
      </c>
      <c r="B52" s="137"/>
      <c r="C52" s="137"/>
      <c r="D52" s="137"/>
      <c r="E52" s="25">
        <v>0</v>
      </c>
      <c r="F52" s="25">
        <v>0</v>
      </c>
      <c r="G52" s="26">
        <v>0</v>
      </c>
      <c r="H52" s="25">
        <v>0</v>
      </c>
      <c r="I52" s="26">
        <v>194000</v>
      </c>
      <c r="J52" s="25">
        <v>-194000</v>
      </c>
      <c r="K52" s="26">
        <v>0</v>
      </c>
      <c r="L52" s="25">
        <v>-194000</v>
      </c>
    </row>
    <row r="53" spans="1:12" s="93" customFormat="1" ht="11.25">
      <c r="A53" s="126" t="s">
        <v>406</v>
      </c>
      <c r="B53" s="137"/>
      <c r="C53" s="137"/>
      <c r="D53" s="137"/>
      <c r="E53" s="25">
        <v>0</v>
      </c>
      <c r="F53" s="25">
        <v>0</v>
      </c>
      <c r="G53" s="26">
        <v>0</v>
      </c>
      <c r="H53" s="25">
        <v>0</v>
      </c>
      <c r="I53" s="26">
        <v>53279.79</v>
      </c>
      <c r="J53" s="25">
        <v>-53279.79</v>
      </c>
      <c r="K53" s="26">
        <v>0</v>
      </c>
      <c r="L53" s="25">
        <v>-53279.79</v>
      </c>
    </row>
    <row r="54" spans="1:12" s="93" customFormat="1" ht="11.25">
      <c r="A54" s="126" t="s">
        <v>407</v>
      </c>
      <c r="B54" s="137"/>
      <c r="C54" s="137"/>
      <c r="D54" s="137"/>
      <c r="E54" s="25">
        <v>0</v>
      </c>
      <c r="F54" s="25">
        <v>0</v>
      </c>
      <c r="G54" s="26">
        <v>0</v>
      </c>
      <c r="H54" s="25">
        <v>0</v>
      </c>
      <c r="I54" s="26">
        <v>10096.05</v>
      </c>
      <c r="J54" s="25">
        <v>-10096.05</v>
      </c>
      <c r="K54" s="26">
        <v>0</v>
      </c>
      <c r="L54" s="25">
        <v>-10096.05</v>
      </c>
    </row>
    <row r="55" spans="1:12" s="93" customFormat="1" ht="11.25">
      <c r="A55" s="126" t="s">
        <v>408</v>
      </c>
      <c r="B55" s="137"/>
      <c r="C55" s="137"/>
      <c r="D55" s="137"/>
      <c r="E55" s="25">
        <v>0</v>
      </c>
      <c r="F55" s="25">
        <v>0</v>
      </c>
      <c r="G55" s="26">
        <v>0</v>
      </c>
      <c r="H55" s="25">
        <v>0</v>
      </c>
      <c r="I55" s="26">
        <v>11332.19</v>
      </c>
      <c r="J55" s="25">
        <v>-11332.19</v>
      </c>
      <c r="K55" s="26">
        <v>0</v>
      </c>
      <c r="L55" s="25">
        <v>-11332.19</v>
      </c>
    </row>
    <row r="56" spans="1:12" s="93" customFormat="1" ht="11.25">
      <c r="A56" s="126" t="s">
        <v>409</v>
      </c>
      <c r="B56" s="137"/>
      <c r="C56" s="137"/>
      <c r="D56" s="137"/>
      <c r="E56" s="25">
        <v>5232191.89</v>
      </c>
      <c r="F56" s="25">
        <v>3287951.3</v>
      </c>
      <c r="G56" s="26">
        <v>8520143.19</v>
      </c>
      <c r="H56" s="25">
        <v>0</v>
      </c>
      <c r="I56" s="26">
        <v>7004064.65</v>
      </c>
      <c r="J56" s="25">
        <v>1516078.54</v>
      </c>
      <c r="K56" s="26">
        <v>0</v>
      </c>
      <c r="L56" s="25">
        <v>1516078.54</v>
      </c>
    </row>
    <row r="57" spans="1:12" s="93" customFormat="1" ht="11.25">
      <c r="A57" s="126" t="s">
        <v>410</v>
      </c>
      <c r="B57" s="137"/>
      <c r="C57" s="137"/>
      <c r="D57" s="137"/>
      <c r="E57" s="25">
        <v>0</v>
      </c>
      <c r="F57" s="25">
        <v>0</v>
      </c>
      <c r="G57" s="26">
        <v>0</v>
      </c>
      <c r="H57" s="25">
        <v>0</v>
      </c>
      <c r="I57" s="26">
        <v>1370652.45</v>
      </c>
      <c r="J57" s="25">
        <v>-1370652.45</v>
      </c>
      <c r="K57" s="26">
        <v>0</v>
      </c>
      <c r="L57" s="25">
        <v>-1370652.45</v>
      </c>
    </row>
    <row r="58" spans="1:12" s="93" customFormat="1" ht="11.25">
      <c r="A58" s="126" t="s">
        <v>411</v>
      </c>
      <c r="B58" s="137"/>
      <c r="C58" s="137"/>
      <c r="D58" s="137"/>
      <c r="E58" s="25">
        <v>49248.26</v>
      </c>
      <c r="F58" s="25">
        <v>6405.02</v>
      </c>
      <c r="G58" s="26">
        <v>55653.28</v>
      </c>
      <c r="H58" s="25">
        <v>0</v>
      </c>
      <c r="I58" s="26">
        <v>0</v>
      </c>
      <c r="J58" s="25">
        <v>55653.28</v>
      </c>
      <c r="K58" s="26">
        <v>0</v>
      </c>
      <c r="L58" s="25">
        <v>55653.28</v>
      </c>
    </row>
    <row r="59" spans="1:12" s="93" customFormat="1" ht="11.25">
      <c r="A59" s="126" t="s">
        <v>412</v>
      </c>
      <c r="B59" s="137"/>
      <c r="C59" s="137"/>
      <c r="D59" s="137"/>
      <c r="E59" s="25">
        <v>-43814.12</v>
      </c>
      <c r="F59" s="25">
        <v>74016.66</v>
      </c>
      <c r="G59" s="26">
        <v>30202.54</v>
      </c>
      <c r="H59" s="25">
        <v>0</v>
      </c>
      <c r="I59" s="26">
        <v>0</v>
      </c>
      <c r="J59" s="25">
        <v>30202.54</v>
      </c>
      <c r="K59" s="26">
        <v>0</v>
      </c>
      <c r="L59" s="25">
        <v>30202.54</v>
      </c>
    </row>
    <row r="60" spans="1:12" s="93" customFormat="1" ht="11.25">
      <c r="A60" s="126" t="s">
        <v>413</v>
      </c>
      <c r="B60" s="137"/>
      <c r="C60" s="137"/>
      <c r="D60" s="137"/>
      <c r="E60" s="25">
        <v>546357.55</v>
      </c>
      <c r="F60" s="25">
        <v>386479.22</v>
      </c>
      <c r="G60" s="26">
        <v>932836.77</v>
      </c>
      <c r="H60" s="25">
        <v>0</v>
      </c>
      <c r="I60" s="26">
        <v>700000</v>
      </c>
      <c r="J60" s="25">
        <v>232836.77</v>
      </c>
      <c r="K60" s="26">
        <v>0</v>
      </c>
      <c r="L60" s="25">
        <v>232836.77</v>
      </c>
    </row>
    <row r="61" spans="1:12" s="93" customFormat="1" ht="11.25">
      <c r="A61" s="126" t="s">
        <v>414</v>
      </c>
      <c r="B61" s="137"/>
      <c r="C61" s="137"/>
      <c r="D61" s="137"/>
      <c r="E61" s="25">
        <v>46820.71</v>
      </c>
      <c r="F61" s="25">
        <v>206886.9</v>
      </c>
      <c r="G61" s="26">
        <v>253707.61</v>
      </c>
      <c r="H61" s="25">
        <v>0</v>
      </c>
      <c r="I61" s="26">
        <v>0</v>
      </c>
      <c r="J61" s="25">
        <v>253707.61</v>
      </c>
      <c r="K61" s="26">
        <v>0</v>
      </c>
      <c r="L61" s="25">
        <v>253707.61</v>
      </c>
    </row>
    <row r="62" spans="1:12" s="93" customFormat="1" ht="11.25">
      <c r="A62" s="126" t="s">
        <v>415</v>
      </c>
      <c r="B62" s="137"/>
      <c r="C62" s="137"/>
      <c r="D62" s="137"/>
      <c r="E62" s="25">
        <v>-19811.01</v>
      </c>
      <c r="F62" s="25">
        <v>20160</v>
      </c>
      <c r="G62" s="26">
        <v>348.99</v>
      </c>
      <c r="H62" s="25">
        <v>0</v>
      </c>
      <c r="I62" s="26">
        <v>0</v>
      </c>
      <c r="J62" s="25">
        <v>348.99</v>
      </c>
      <c r="K62" s="26">
        <v>0</v>
      </c>
      <c r="L62" s="25">
        <v>348.99</v>
      </c>
    </row>
    <row r="63" spans="1:12" s="93" customFormat="1" ht="11.25">
      <c r="A63" s="126" t="s">
        <v>416</v>
      </c>
      <c r="B63" s="137"/>
      <c r="C63" s="137"/>
      <c r="D63" s="137"/>
      <c r="E63" s="25">
        <v>-113.72</v>
      </c>
      <c r="F63" s="25">
        <v>148.49</v>
      </c>
      <c r="G63" s="26">
        <v>34.77</v>
      </c>
      <c r="H63" s="25">
        <v>0</v>
      </c>
      <c r="I63" s="26">
        <v>0</v>
      </c>
      <c r="J63" s="25">
        <v>34.77</v>
      </c>
      <c r="K63" s="26">
        <v>0</v>
      </c>
      <c r="L63" s="25">
        <v>34.77</v>
      </c>
    </row>
    <row r="64" spans="1:12" s="93" customFormat="1" ht="11.25">
      <c r="A64" s="126" t="s">
        <v>417</v>
      </c>
      <c r="B64" s="137"/>
      <c r="C64" s="137"/>
      <c r="D64" s="137"/>
      <c r="E64" s="25">
        <v>18521.74</v>
      </c>
      <c r="F64" s="25">
        <v>6565.42</v>
      </c>
      <c r="G64" s="26">
        <v>25087.16</v>
      </c>
      <c r="H64" s="25">
        <v>0</v>
      </c>
      <c r="I64" s="26">
        <v>0</v>
      </c>
      <c r="J64" s="25">
        <v>25087.16</v>
      </c>
      <c r="K64" s="26">
        <v>0</v>
      </c>
      <c r="L64" s="25">
        <v>25087.16</v>
      </c>
    </row>
    <row r="65" spans="1:12" s="93" customFormat="1" ht="11.25">
      <c r="A65" s="126" t="s">
        <v>418</v>
      </c>
      <c r="B65" s="137"/>
      <c r="C65" s="137"/>
      <c r="D65" s="137"/>
      <c r="E65" s="25">
        <v>-1682.05</v>
      </c>
      <c r="F65" s="25">
        <v>1753.7</v>
      </c>
      <c r="G65" s="26">
        <v>71.65</v>
      </c>
      <c r="H65" s="25">
        <v>0</v>
      </c>
      <c r="I65" s="26">
        <v>0</v>
      </c>
      <c r="J65" s="25">
        <v>71.65</v>
      </c>
      <c r="K65" s="26">
        <v>0</v>
      </c>
      <c r="L65" s="25">
        <v>71.65</v>
      </c>
    </row>
    <row r="66" spans="1:12" s="93" customFormat="1" ht="11.25">
      <c r="A66" s="123" t="s">
        <v>419</v>
      </c>
      <c r="B66" s="137"/>
      <c r="C66" s="137"/>
      <c r="D66" s="137"/>
      <c r="E66" s="124">
        <f aca="true" t="shared" si="1" ref="E66:L66">SUM(E41:E65)</f>
        <v>6262529.15</v>
      </c>
      <c r="F66" s="124">
        <f t="shared" si="1"/>
        <v>4639802.640000001</v>
      </c>
      <c r="G66" s="124">
        <f t="shared" si="1"/>
        <v>10902331.789999997</v>
      </c>
      <c r="H66" s="124">
        <f t="shared" si="1"/>
        <v>0</v>
      </c>
      <c r="I66" s="124">
        <f t="shared" si="1"/>
        <v>9606196.77</v>
      </c>
      <c r="J66" s="124">
        <f t="shared" si="1"/>
        <v>1296135.02</v>
      </c>
      <c r="K66" s="124">
        <f t="shared" si="1"/>
        <v>0</v>
      </c>
      <c r="L66" s="124">
        <f t="shared" si="1"/>
        <v>1296135.02</v>
      </c>
    </row>
    <row r="67" spans="1:12" s="93" customFormat="1" ht="11.25">
      <c r="A67" s="126"/>
      <c r="B67" s="137"/>
      <c r="C67" s="137"/>
      <c r="D67" s="137"/>
      <c r="E67" s="25"/>
      <c r="F67" s="25"/>
      <c r="G67" s="26"/>
      <c r="H67" s="25"/>
      <c r="I67" s="26"/>
      <c r="J67" s="25"/>
      <c r="K67" s="26"/>
      <c r="L67" s="25"/>
    </row>
    <row r="68" spans="1:12" s="93" customFormat="1" ht="11.25">
      <c r="A68" s="123" t="s">
        <v>420</v>
      </c>
      <c r="B68" s="137"/>
      <c r="C68" s="137"/>
      <c r="D68" s="137"/>
      <c r="E68" s="25"/>
      <c r="F68" s="25"/>
      <c r="G68" s="26"/>
      <c r="H68" s="25"/>
      <c r="I68" s="26"/>
      <c r="J68" s="25"/>
      <c r="K68" s="26"/>
      <c r="L68" s="25"/>
    </row>
    <row r="69" spans="1:12" s="93" customFormat="1" ht="11.25">
      <c r="A69" s="126" t="s">
        <v>421</v>
      </c>
      <c r="B69" s="137"/>
      <c r="C69" s="137"/>
      <c r="D69" s="137"/>
      <c r="E69" s="25">
        <v>60492.18</v>
      </c>
      <c r="F69" s="25">
        <v>457442.16</v>
      </c>
      <c r="G69" s="26">
        <v>517934.34</v>
      </c>
      <c r="H69" s="25">
        <v>0</v>
      </c>
      <c r="I69" s="26">
        <v>0</v>
      </c>
      <c r="J69" s="25">
        <v>517934.34</v>
      </c>
      <c r="K69" s="26">
        <v>0</v>
      </c>
      <c r="L69" s="25">
        <v>517934.34</v>
      </c>
    </row>
    <row r="70" spans="1:12" s="93" customFormat="1" ht="11.25">
      <c r="A70" s="126" t="s">
        <v>422</v>
      </c>
      <c r="B70" s="137"/>
      <c r="C70" s="137"/>
      <c r="D70" s="137"/>
      <c r="E70" s="25">
        <v>16.97</v>
      </c>
      <c r="F70" s="25">
        <v>521.01</v>
      </c>
      <c r="G70" s="26">
        <v>537.98</v>
      </c>
      <c r="H70" s="25">
        <v>0</v>
      </c>
      <c r="I70" s="26">
        <v>0</v>
      </c>
      <c r="J70" s="25">
        <v>537.98</v>
      </c>
      <c r="K70" s="26">
        <v>0</v>
      </c>
      <c r="L70" s="25">
        <v>537.98</v>
      </c>
    </row>
    <row r="71" spans="1:12" s="93" customFormat="1" ht="11.25">
      <c r="A71" s="126" t="s">
        <v>423</v>
      </c>
      <c r="B71" s="137"/>
      <c r="C71" s="137"/>
      <c r="D71" s="137"/>
      <c r="E71" s="25">
        <v>33625.04</v>
      </c>
      <c r="F71" s="25">
        <v>65009</v>
      </c>
      <c r="G71" s="26">
        <v>98634.04</v>
      </c>
      <c r="H71" s="25">
        <v>0</v>
      </c>
      <c r="I71" s="26">
        <v>0</v>
      </c>
      <c r="J71" s="25">
        <v>98634.04</v>
      </c>
      <c r="K71" s="26">
        <v>0</v>
      </c>
      <c r="L71" s="25">
        <v>98634.04</v>
      </c>
    </row>
    <row r="72" spans="1:12" s="93" customFormat="1" ht="11.25">
      <c r="A72" s="126" t="s">
        <v>424</v>
      </c>
      <c r="B72" s="137"/>
      <c r="C72" s="137"/>
      <c r="D72" s="137"/>
      <c r="E72" s="25">
        <v>-302157.71</v>
      </c>
      <c r="F72" s="25">
        <v>833940.24</v>
      </c>
      <c r="G72" s="26">
        <v>531782.53</v>
      </c>
      <c r="H72" s="25">
        <v>0</v>
      </c>
      <c r="I72" s="26">
        <v>0</v>
      </c>
      <c r="J72" s="25">
        <v>531782.53</v>
      </c>
      <c r="K72" s="26">
        <v>0</v>
      </c>
      <c r="L72" s="25">
        <v>531782.53</v>
      </c>
    </row>
    <row r="73" spans="1:12" s="93" customFormat="1" ht="11.25">
      <c r="A73" s="126" t="s">
        <v>425</v>
      </c>
      <c r="B73" s="137"/>
      <c r="C73" s="137"/>
      <c r="D73" s="137"/>
      <c r="E73" s="25">
        <v>3924094.82</v>
      </c>
      <c r="F73" s="25">
        <v>29159465.11</v>
      </c>
      <c r="G73" s="26">
        <v>33083559.93</v>
      </c>
      <c r="H73" s="25">
        <v>0</v>
      </c>
      <c r="I73" s="26">
        <v>0</v>
      </c>
      <c r="J73" s="25">
        <v>33083559.93</v>
      </c>
      <c r="K73" s="26">
        <v>0</v>
      </c>
      <c r="L73" s="25">
        <v>33083559.93</v>
      </c>
    </row>
    <row r="74" spans="1:12" s="93" customFormat="1" ht="11.25">
      <c r="A74" s="126" t="s">
        <v>426</v>
      </c>
      <c r="B74" s="137"/>
      <c r="C74" s="137"/>
      <c r="D74" s="137"/>
      <c r="E74" s="25">
        <v>-16036.85</v>
      </c>
      <c r="F74" s="25">
        <v>21271.76</v>
      </c>
      <c r="G74" s="26">
        <v>5234.91</v>
      </c>
      <c r="H74" s="25">
        <v>0</v>
      </c>
      <c r="I74" s="26">
        <v>3400</v>
      </c>
      <c r="J74" s="25">
        <v>1834.91</v>
      </c>
      <c r="K74" s="26">
        <v>0</v>
      </c>
      <c r="L74" s="25">
        <v>1834.91</v>
      </c>
    </row>
    <row r="75" spans="1:12" s="93" customFormat="1" ht="11.25">
      <c r="A75" s="126" t="s">
        <v>427</v>
      </c>
      <c r="B75" s="137"/>
      <c r="C75" s="137"/>
      <c r="D75" s="137"/>
      <c r="E75" s="25">
        <v>1546.23</v>
      </c>
      <c r="F75" s="25">
        <v>7435.99</v>
      </c>
      <c r="G75" s="26">
        <v>8982.22</v>
      </c>
      <c r="H75" s="25">
        <v>0</v>
      </c>
      <c r="I75" s="26">
        <v>0</v>
      </c>
      <c r="J75" s="25">
        <v>8982.22</v>
      </c>
      <c r="K75" s="26">
        <v>0</v>
      </c>
      <c r="L75" s="25">
        <v>8982.22</v>
      </c>
    </row>
    <row r="76" spans="1:12" s="93" customFormat="1" ht="11.25">
      <c r="A76" s="126" t="s">
        <v>380</v>
      </c>
      <c r="B76" s="137"/>
      <c r="C76" s="137"/>
      <c r="D76" s="137"/>
      <c r="E76" s="25">
        <v>0</v>
      </c>
      <c r="F76" s="25">
        <v>0</v>
      </c>
      <c r="G76" s="26">
        <v>0</v>
      </c>
      <c r="H76" s="25">
        <v>0</v>
      </c>
      <c r="I76" s="26">
        <v>0</v>
      </c>
      <c r="J76" s="25">
        <v>0</v>
      </c>
      <c r="K76" s="26">
        <v>0</v>
      </c>
      <c r="L76" s="25">
        <v>0</v>
      </c>
    </row>
    <row r="77" spans="1:12" s="93" customFormat="1" ht="11.25">
      <c r="A77" s="126" t="s">
        <v>428</v>
      </c>
      <c r="B77" s="137"/>
      <c r="C77" s="137"/>
      <c r="D77" s="137"/>
      <c r="E77" s="25">
        <v>-76682.53</v>
      </c>
      <c r="F77" s="25">
        <v>219710.59</v>
      </c>
      <c r="G77" s="26">
        <v>143028.06</v>
      </c>
      <c r="H77" s="25">
        <v>0</v>
      </c>
      <c r="I77" s="26">
        <v>1977.05</v>
      </c>
      <c r="J77" s="25">
        <v>141051.01</v>
      </c>
      <c r="K77" s="26">
        <v>0</v>
      </c>
      <c r="L77" s="25">
        <v>141051.01</v>
      </c>
    </row>
    <row r="78" spans="1:12" s="93" customFormat="1" ht="11.25">
      <c r="A78" s="126" t="s">
        <v>389</v>
      </c>
      <c r="B78" s="137"/>
      <c r="C78" s="137"/>
      <c r="D78" s="137"/>
      <c r="E78" s="25">
        <v>1016930.18</v>
      </c>
      <c r="F78" s="25">
        <v>2137448.39</v>
      </c>
      <c r="G78" s="26">
        <v>3154378.57</v>
      </c>
      <c r="H78" s="25">
        <v>0</v>
      </c>
      <c r="I78" s="26">
        <v>134979.18</v>
      </c>
      <c r="J78" s="25">
        <v>3019399.39</v>
      </c>
      <c r="K78" s="26">
        <v>0</v>
      </c>
      <c r="L78" s="25">
        <v>3019399.39</v>
      </c>
    </row>
    <row r="79" spans="1:12" s="93" customFormat="1" ht="11.25">
      <c r="A79" s="126" t="s">
        <v>390</v>
      </c>
      <c r="B79" s="137"/>
      <c r="C79" s="137"/>
      <c r="D79" s="137"/>
      <c r="E79" s="25">
        <v>0</v>
      </c>
      <c r="F79" s="25">
        <v>0</v>
      </c>
      <c r="G79" s="26">
        <v>0</v>
      </c>
      <c r="H79" s="25">
        <v>2645.5</v>
      </c>
      <c r="I79" s="26">
        <v>76406.73</v>
      </c>
      <c r="J79" s="25">
        <v>-79052.23</v>
      </c>
      <c r="K79" s="26">
        <v>0</v>
      </c>
      <c r="L79" s="25">
        <v>-79052.23</v>
      </c>
    </row>
    <row r="80" spans="1:12" s="93" customFormat="1" ht="11.25">
      <c r="A80" s="126" t="s">
        <v>429</v>
      </c>
      <c r="B80" s="137"/>
      <c r="C80" s="137"/>
      <c r="D80" s="137"/>
      <c r="E80" s="25">
        <v>0</v>
      </c>
      <c r="F80" s="25">
        <v>0</v>
      </c>
      <c r="G80" s="26">
        <v>0</v>
      </c>
      <c r="H80" s="25">
        <v>0</v>
      </c>
      <c r="I80" s="26">
        <v>0</v>
      </c>
      <c r="J80" s="25">
        <v>0</v>
      </c>
      <c r="K80" s="26">
        <v>0</v>
      </c>
      <c r="L80" s="25">
        <v>0</v>
      </c>
    </row>
    <row r="81" spans="1:12" s="93" customFormat="1" ht="11.25">
      <c r="A81" s="126" t="s">
        <v>430</v>
      </c>
      <c r="B81" s="137"/>
      <c r="C81" s="137"/>
      <c r="D81" s="137"/>
      <c r="E81" s="25">
        <v>216963.74</v>
      </c>
      <c r="F81" s="25">
        <v>1837158.21</v>
      </c>
      <c r="G81" s="26">
        <v>2054121.95</v>
      </c>
      <c r="H81" s="25">
        <v>0</v>
      </c>
      <c r="I81" s="26">
        <v>35110.59</v>
      </c>
      <c r="J81" s="25">
        <v>2019011.36</v>
      </c>
      <c r="K81" s="26">
        <v>0</v>
      </c>
      <c r="L81" s="25">
        <v>2019011.36</v>
      </c>
    </row>
    <row r="82" spans="1:12" s="93" customFormat="1" ht="11.25">
      <c r="A82" s="126" t="s">
        <v>431</v>
      </c>
      <c r="B82" s="137"/>
      <c r="C82" s="137"/>
      <c r="D82" s="137"/>
      <c r="E82" s="25">
        <v>115535.92</v>
      </c>
      <c r="F82" s="25">
        <v>1636125.86</v>
      </c>
      <c r="G82" s="26">
        <v>1751661.78</v>
      </c>
      <c r="H82" s="25">
        <v>0</v>
      </c>
      <c r="I82" s="26">
        <v>490214.92</v>
      </c>
      <c r="J82" s="25">
        <v>1261446.86</v>
      </c>
      <c r="K82" s="26">
        <v>0</v>
      </c>
      <c r="L82" s="25">
        <v>1261446.86</v>
      </c>
    </row>
    <row r="83" spans="1:12" s="93" customFormat="1" ht="11.25">
      <c r="A83" s="126" t="s">
        <v>432</v>
      </c>
      <c r="B83" s="137"/>
      <c r="C83" s="137"/>
      <c r="D83" s="137"/>
      <c r="E83" s="25">
        <v>-549.43</v>
      </c>
      <c r="F83" s="25">
        <v>13017.9</v>
      </c>
      <c r="G83" s="26">
        <v>12468.47</v>
      </c>
      <c r="H83" s="25">
        <v>0</v>
      </c>
      <c r="I83" s="26">
        <v>0</v>
      </c>
      <c r="J83" s="25">
        <v>12468.47</v>
      </c>
      <c r="K83" s="26">
        <v>0</v>
      </c>
      <c r="L83" s="25">
        <v>12468.47</v>
      </c>
    </row>
    <row r="84" spans="1:12" s="93" customFormat="1" ht="11.25">
      <c r="A84" s="123" t="s">
        <v>433</v>
      </c>
      <c r="B84" s="137"/>
      <c r="C84" s="137"/>
      <c r="D84" s="137"/>
      <c r="E84" s="124">
        <f aca="true" t="shared" si="2" ref="E84:L84">SUM(E69:E83)</f>
        <v>4973778.5600000005</v>
      </c>
      <c r="F84" s="124">
        <f t="shared" si="2"/>
        <v>36388546.22</v>
      </c>
      <c r="G84" s="124">
        <f t="shared" si="2"/>
        <v>41362324.78</v>
      </c>
      <c r="H84" s="124">
        <f t="shared" si="2"/>
        <v>2645.5</v>
      </c>
      <c r="I84" s="124">
        <f t="shared" si="2"/>
        <v>742088.47</v>
      </c>
      <c r="J84" s="124">
        <f t="shared" si="2"/>
        <v>40617590.809999995</v>
      </c>
      <c r="K84" s="124">
        <f t="shared" si="2"/>
        <v>0</v>
      </c>
      <c r="L84" s="124">
        <f t="shared" si="2"/>
        <v>40617590.809999995</v>
      </c>
    </row>
    <row r="85" spans="1:12" s="93" customFormat="1" ht="11.25">
      <c r="A85" s="126"/>
      <c r="B85" s="137"/>
      <c r="C85" s="137"/>
      <c r="D85" s="137"/>
      <c r="E85" s="25"/>
      <c r="F85" s="25"/>
      <c r="G85" s="26"/>
      <c r="H85" s="25"/>
      <c r="I85" s="26"/>
      <c r="J85" s="25"/>
      <c r="K85" s="26"/>
      <c r="L85" s="25"/>
    </row>
    <row r="86" spans="1:12" s="93" customFormat="1" ht="11.25">
      <c r="A86" s="123" t="s">
        <v>434</v>
      </c>
      <c r="B86" s="137"/>
      <c r="C86" s="137"/>
      <c r="D86" s="137"/>
      <c r="E86" s="25"/>
      <c r="F86" s="25"/>
      <c r="G86" s="26"/>
      <c r="H86" s="25"/>
      <c r="I86" s="26"/>
      <c r="J86" s="25"/>
      <c r="K86" s="26"/>
      <c r="L86" s="25"/>
    </row>
    <row r="87" spans="1:12" s="93" customFormat="1" ht="11.25">
      <c r="A87" s="126" t="s">
        <v>380</v>
      </c>
      <c r="B87" s="137"/>
      <c r="C87" s="137"/>
      <c r="D87" s="137"/>
      <c r="E87" s="25">
        <v>0</v>
      </c>
      <c r="F87" s="25">
        <v>0</v>
      </c>
      <c r="G87" s="26">
        <v>0</v>
      </c>
      <c r="H87" s="25">
        <v>0</v>
      </c>
      <c r="I87" s="26">
        <v>0</v>
      </c>
      <c r="J87" s="25">
        <v>0</v>
      </c>
      <c r="K87" s="26">
        <v>0</v>
      </c>
      <c r="L87" s="25">
        <v>0</v>
      </c>
    </row>
    <row r="88" spans="1:12" s="93" customFormat="1" ht="11.25">
      <c r="A88" s="123" t="s">
        <v>435</v>
      </c>
      <c r="B88" s="137"/>
      <c r="C88" s="137"/>
      <c r="D88" s="137"/>
      <c r="E88" s="124">
        <f>SUM(E87)</f>
        <v>0</v>
      </c>
      <c r="F88" s="124">
        <f aca="true" t="shared" si="3" ref="F88:L88">SUM(F87)</f>
        <v>0</v>
      </c>
      <c r="G88" s="124">
        <f t="shared" si="3"/>
        <v>0</v>
      </c>
      <c r="H88" s="124">
        <f t="shared" si="3"/>
        <v>0</v>
      </c>
      <c r="I88" s="124">
        <f t="shared" si="3"/>
        <v>0</v>
      </c>
      <c r="J88" s="124">
        <f t="shared" si="3"/>
        <v>0</v>
      </c>
      <c r="K88" s="124">
        <f t="shared" si="3"/>
        <v>0</v>
      </c>
      <c r="L88" s="124">
        <f t="shared" si="3"/>
        <v>0</v>
      </c>
    </row>
    <row r="89" spans="1:12" s="93" customFormat="1" ht="11.25">
      <c r="A89" s="126"/>
      <c r="B89" s="137"/>
      <c r="C89" s="137"/>
      <c r="D89" s="137"/>
      <c r="E89" s="25"/>
      <c r="F89" s="25"/>
      <c r="G89" s="26"/>
      <c r="H89" s="25"/>
      <c r="I89" s="26"/>
      <c r="J89" s="25"/>
      <c r="K89" s="26"/>
      <c r="L89" s="25"/>
    </row>
    <row r="90" spans="1:12" s="93" customFormat="1" ht="11.25">
      <c r="A90" s="123" t="s">
        <v>436</v>
      </c>
      <c r="B90" s="137"/>
      <c r="C90" s="137"/>
      <c r="D90" s="137"/>
      <c r="E90" s="25"/>
      <c r="F90" s="25"/>
      <c r="G90" s="26"/>
      <c r="H90" s="25"/>
      <c r="I90" s="26"/>
      <c r="J90" s="25"/>
      <c r="K90" s="26"/>
      <c r="L90" s="25"/>
    </row>
    <row r="91" spans="1:12" s="93" customFormat="1" ht="11.25">
      <c r="A91" s="126" t="s">
        <v>437</v>
      </c>
      <c r="B91" s="137"/>
      <c r="C91" s="137"/>
      <c r="D91" s="137"/>
      <c r="E91" s="25">
        <v>123570.78</v>
      </c>
      <c r="F91" s="25">
        <v>0</v>
      </c>
      <c r="G91" s="26">
        <v>123570.78</v>
      </c>
      <c r="H91" s="25">
        <v>0</v>
      </c>
      <c r="I91" s="26">
        <v>0</v>
      </c>
      <c r="J91" s="25">
        <v>123570.78</v>
      </c>
      <c r="K91" s="26">
        <v>0</v>
      </c>
      <c r="L91" s="25">
        <v>123570.78</v>
      </c>
    </row>
    <row r="92" spans="1:12" s="93" customFormat="1" ht="11.25">
      <c r="A92" s="126" t="s">
        <v>438</v>
      </c>
      <c r="B92" s="137"/>
      <c r="C92" s="137"/>
      <c r="D92" s="137"/>
      <c r="E92" s="25">
        <v>0</v>
      </c>
      <c r="F92" s="25">
        <v>0</v>
      </c>
      <c r="G92" s="26">
        <v>0</v>
      </c>
      <c r="H92" s="25">
        <v>0</v>
      </c>
      <c r="I92" s="26">
        <v>0</v>
      </c>
      <c r="J92" s="25">
        <v>0</v>
      </c>
      <c r="K92" s="26">
        <v>0</v>
      </c>
      <c r="L92" s="25">
        <v>0</v>
      </c>
    </row>
    <row r="93" spans="1:12" s="93" customFormat="1" ht="11.25">
      <c r="A93" s="126" t="s">
        <v>439</v>
      </c>
      <c r="B93" s="137"/>
      <c r="C93" s="137"/>
      <c r="D93" s="137"/>
      <c r="E93" s="25">
        <v>-817510.58</v>
      </c>
      <c r="F93" s="25">
        <v>817510.58</v>
      </c>
      <c r="G93" s="26">
        <v>0</v>
      </c>
      <c r="H93" s="25">
        <v>0</v>
      </c>
      <c r="I93" s="26">
        <v>0</v>
      </c>
      <c r="J93" s="25">
        <v>0</v>
      </c>
      <c r="K93" s="26">
        <v>0</v>
      </c>
      <c r="L93" s="25">
        <v>0</v>
      </c>
    </row>
    <row r="94" spans="1:12" s="93" customFormat="1" ht="11.25">
      <c r="A94" s="126" t="s">
        <v>440</v>
      </c>
      <c r="B94" s="137"/>
      <c r="C94" s="137"/>
      <c r="D94" s="137"/>
      <c r="E94" s="25">
        <v>0</v>
      </c>
      <c r="F94" s="25">
        <v>0</v>
      </c>
      <c r="G94" s="26">
        <v>0</v>
      </c>
      <c r="H94" s="25">
        <v>0</v>
      </c>
      <c r="I94" s="26">
        <v>0</v>
      </c>
      <c r="J94" s="25">
        <v>0</v>
      </c>
      <c r="K94" s="26">
        <v>0</v>
      </c>
      <c r="L94" s="25">
        <v>0</v>
      </c>
    </row>
    <row r="95" spans="1:12" s="93" customFormat="1" ht="11.25">
      <c r="A95" s="126" t="s">
        <v>441</v>
      </c>
      <c r="B95" s="137"/>
      <c r="C95" s="137"/>
      <c r="D95" s="137"/>
      <c r="E95" s="25">
        <v>100000</v>
      </c>
      <c r="F95" s="25">
        <v>0</v>
      </c>
      <c r="G95" s="26">
        <v>100000</v>
      </c>
      <c r="H95" s="25">
        <v>0</v>
      </c>
      <c r="I95" s="26">
        <v>0</v>
      </c>
      <c r="J95" s="25">
        <v>100000</v>
      </c>
      <c r="K95" s="26">
        <v>0</v>
      </c>
      <c r="L95" s="25">
        <v>100000</v>
      </c>
    </row>
    <row r="96" spans="1:12" s="93" customFormat="1" ht="11.25">
      <c r="A96" s="126" t="s">
        <v>442</v>
      </c>
      <c r="B96" s="137"/>
      <c r="C96" s="137"/>
      <c r="D96" s="137"/>
      <c r="E96" s="25">
        <v>0.04</v>
      </c>
      <c r="F96" s="25">
        <v>0</v>
      </c>
      <c r="G96" s="26">
        <v>0.04</v>
      </c>
      <c r="H96" s="25">
        <v>0</v>
      </c>
      <c r="I96" s="26">
        <v>0</v>
      </c>
      <c r="J96" s="25">
        <v>0.04</v>
      </c>
      <c r="K96" s="26">
        <v>0</v>
      </c>
      <c r="L96" s="25">
        <v>0.04</v>
      </c>
    </row>
    <row r="97" spans="1:12" s="93" customFormat="1" ht="11.25">
      <c r="A97" s="126" t="s">
        <v>443</v>
      </c>
      <c r="B97" s="137"/>
      <c r="C97" s="137"/>
      <c r="D97" s="137"/>
      <c r="E97" s="25">
        <v>-369664.57</v>
      </c>
      <c r="F97" s="25">
        <v>502789.14</v>
      </c>
      <c r="G97" s="26">
        <v>133124.57</v>
      </c>
      <c r="H97" s="25">
        <v>51117.35</v>
      </c>
      <c r="I97" s="26">
        <v>0</v>
      </c>
      <c r="J97" s="25">
        <v>82007.22</v>
      </c>
      <c r="K97" s="26">
        <v>0</v>
      </c>
      <c r="L97" s="25">
        <v>82007.22</v>
      </c>
    </row>
    <row r="98" spans="1:12" s="93" customFormat="1" ht="11.25">
      <c r="A98" s="126" t="s">
        <v>444</v>
      </c>
      <c r="B98" s="137"/>
      <c r="C98" s="137"/>
      <c r="D98" s="137"/>
      <c r="E98" s="25">
        <v>0</v>
      </c>
      <c r="F98" s="25">
        <v>66.79</v>
      </c>
      <c r="G98" s="26">
        <v>66.79</v>
      </c>
      <c r="H98" s="25">
        <v>0</v>
      </c>
      <c r="I98" s="26">
        <v>0</v>
      </c>
      <c r="J98" s="25">
        <v>66.79</v>
      </c>
      <c r="K98" s="26">
        <v>0</v>
      </c>
      <c r="L98" s="25">
        <v>66.79</v>
      </c>
    </row>
    <row r="99" spans="1:12" s="93" customFormat="1" ht="11.25">
      <c r="A99" s="126" t="s">
        <v>445</v>
      </c>
      <c r="B99" s="137"/>
      <c r="C99" s="137"/>
      <c r="D99" s="137"/>
      <c r="E99" s="25">
        <v>0</v>
      </c>
      <c r="F99" s="25">
        <v>73.41</v>
      </c>
      <c r="G99" s="26">
        <v>73.41</v>
      </c>
      <c r="H99" s="25">
        <v>0</v>
      </c>
      <c r="I99" s="26">
        <v>0</v>
      </c>
      <c r="J99" s="25">
        <v>73.41</v>
      </c>
      <c r="K99" s="26">
        <v>0</v>
      </c>
      <c r="L99" s="25">
        <v>73.41</v>
      </c>
    </row>
    <row r="100" spans="1:12" s="93" customFormat="1" ht="11.25">
      <c r="A100" s="126" t="s">
        <v>446</v>
      </c>
      <c r="B100" s="137"/>
      <c r="C100" s="137"/>
      <c r="D100" s="137"/>
      <c r="E100" s="25">
        <v>360151.16</v>
      </c>
      <c r="F100" s="25">
        <v>2581646.69</v>
      </c>
      <c r="G100" s="26">
        <v>2941797.85</v>
      </c>
      <c r="H100" s="25">
        <v>0</v>
      </c>
      <c r="I100" s="26">
        <v>0</v>
      </c>
      <c r="J100" s="25">
        <v>2941797.85</v>
      </c>
      <c r="K100" s="26">
        <v>0</v>
      </c>
      <c r="L100" s="25">
        <v>2941797.85</v>
      </c>
    </row>
    <row r="101" spans="1:12" s="93" customFormat="1" ht="11.25">
      <c r="A101" s="126" t="s">
        <v>447</v>
      </c>
      <c r="B101" s="137"/>
      <c r="C101" s="137"/>
      <c r="D101" s="137"/>
      <c r="E101" s="25">
        <v>-93467.23</v>
      </c>
      <c r="F101" s="25">
        <v>2790433.23</v>
      </c>
      <c r="G101" s="26">
        <v>2696966</v>
      </c>
      <c r="H101" s="25">
        <v>2359144.23</v>
      </c>
      <c r="I101" s="26">
        <v>0</v>
      </c>
      <c r="J101" s="25">
        <v>337821.77</v>
      </c>
      <c r="K101" s="26">
        <v>0</v>
      </c>
      <c r="L101" s="25">
        <v>337821.77</v>
      </c>
    </row>
    <row r="102" spans="1:12" s="93" customFormat="1" ht="11.25">
      <c r="A102" s="126" t="s">
        <v>448</v>
      </c>
      <c r="B102" s="137"/>
      <c r="C102" s="137"/>
      <c r="D102" s="137"/>
      <c r="E102" s="25">
        <v>-22516.78</v>
      </c>
      <c r="F102" s="25">
        <v>22516.78</v>
      </c>
      <c r="G102" s="26">
        <v>0</v>
      </c>
      <c r="H102" s="25">
        <v>0</v>
      </c>
      <c r="I102" s="26">
        <v>0</v>
      </c>
      <c r="J102" s="25">
        <v>0</v>
      </c>
      <c r="K102" s="26">
        <v>0</v>
      </c>
      <c r="L102" s="25">
        <v>0</v>
      </c>
    </row>
    <row r="103" spans="1:12" s="93" customFormat="1" ht="11.25">
      <c r="A103" s="126" t="s">
        <v>449</v>
      </c>
      <c r="B103" s="137"/>
      <c r="C103" s="137"/>
      <c r="D103" s="137"/>
      <c r="E103" s="25">
        <v>-208989.71</v>
      </c>
      <c r="F103" s="25">
        <v>208989.71</v>
      </c>
      <c r="G103" s="26">
        <v>0</v>
      </c>
      <c r="H103" s="25">
        <v>0</v>
      </c>
      <c r="I103" s="26">
        <v>0</v>
      </c>
      <c r="J103" s="25">
        <v>0</v>
      </c>
      <c r="K103" s="26">
        <v>0</v>
      </c>
      <c r="L103" s="25">
        <v>0</v>
      </c>
    </row>
    <row r="104" spans="1:12" s="93" customFormat="1" ht="11.25">
      <c r="A104" s="126" t="s">
        <v>450</v>
      </c>
      <c r="B104" s="137"/>
      <c r="C104" s="137"/>
      <c r="D104" s="137"/>
      <c r="E104" s="25">
        <v>172.12</v>
      </c>
      <c r="F104" s="25">
        <v>0</v>
      </c>
      <c r="G104" s="26">
        <v>172.12</v>
      </c>
      <c r="H104" s="25">
        <v>0</v>
      </c>
      <c r="I104" s="26">
        <v>0</v>
      </c>
      <c r="J104" s="25">
        <v>172.12</v>
      </c>
      <c r="K104" s="26">
        <v>0</v>
      </c>
      <c r="L104" s="25">
        <v>172.12</v>
      </c>
    </row>
    <row r="105" spans="1:12" s="93" customFormat="1" ht="11.25">
      <c r="A105" s="126" t="s">
        <v>451</v>
      </c>
      <c r="B105" s="137"/>
      <c r="C105" s="137"/>
      <c r="D105" s="137"/>
      <c r="E105" s="25">
        <v>688954.18</v>
      </c>
      <c r="F105" s="25">
        <v>4962904.86</v>
      </c>
      <c r="G105" s="26">
        <v>5651859.04</v>
      </c>
      <c r="H105" s="25">
        <v>0</v>
      </c>
      <c r="I105" s="26">
        <v>86980.53</v>
      </c>
      <c r="J105" s="25">
        <v>5564878.51</v>
      </c>
      <c r="K105" s="26">
        <v>0</v>
      </c>
      <c r="L105" s="25">
        <v>5564878.51</v>
      </c>
    </row>
    <row r="106" spans="1:12" s="93" customFormat="1" ht="11.25">
      <c r="A106" s="126" t="s">
        <v>452</v>
      </c>
      <c r="B106" s="137"/>
      <c r="C106" s="137"/>
      <c r="D106" s="137"/>
      <c r="E106" s="25">
        <v>0</v>
      </c>
      <c r="F106" s="25">
        <v>0</v>
      </c>
      <c r="G106" s="26">
        <v>0</v>
      </c>
      <c r="H106" s="25">
        <v>0</v>
      </c>
      <c r="I106" s="26">
        <v>59589.16</v>
      </c>
      <c r="J106" s="25">
        <v>-59589.16</v>
      </c>
      <c r="K106" s="26">
        <v>0</v>
      </c>
      <c r="L106" s="25">
        <v>-59589.16</v>
      </c>
    </row>
    <row r="107" spans="1:12" s="93" customFormat="1" ht="11.25">
      <c r="A107" s="126" t="s">
        <v>453</v>
      </c>
      <c r="B107" s="137"/>
      <c r="C107" s="137"/>
      <c r="D107" s="137"/>
      <c r="E107" s="25">
        <v>0</v>
      </c>
      <c r="F107" s="25">
        <v>0</v>
      </c>
      <c r="G107" s="26">
        <v>0</v>
      </c>
      <c r="H107" s="25">
        <v>0</v>
      </c>
      <c r="I107" s="26">
        <v>0</v>
      </c>
      <c r="J107" s="25">
        <v>0</v>
      </c>
      <c r="K107" s="26">
        <v>0</v>
      </c>
      <c r="L107" s="25">
        <v>0</v>
      </c>
    </row>
    <row r="108" spans="1:12" s="93" customFormat="1" ht="11.25">
      <c r="A108" s="126" t="s">
        <v>454</v>
      </c>
      <c r="B108" s="137"/>
      <c r="C108" s="137"/>
      <c r="D108" s="137"/>
      <c r="E108" s="25">
        <v>0</v>
      </c>
      <c r="F108" s="25">
        <v>0</v>
      </c>
      <c r="G108" s="26">
        <v>0</v>
      </c>
      <c r="H108" s="25">
        <v>4568.5</v>
      </c>
      <c r="I108" s="26">
        <v>50595.02</v>
      </c>
      <c r="J108" s="25">
        <v>-55163.52</v>
      </c>
      <c r="K108" s="26">
        <v>0</v>
      </c>
      <c r="L108" s="25">
        <v>-55163.52</v>
      </c>
    </row>
    <row r="109" spans="1:12" s="93" customFormat="1" ht="11.25">
      <c r="A109" s="126" t="s">
        <v>455</v>
      </c>
      <c r="B109" s="137"/>
      <c r="C109" s="137"/>
      <c r="D109" s="137"/>
      <c r="E109" s="25">
        <v>-3653.14</v>
      </c>
      <c r="F109" s="25">
        <v>3653.14</v>
      </c>
      <c r="G109" s="26">
        <v>0</v>
      </c>
      <c r="H109" s="25">
        <v>0</v>
      </c>
      <c r="I109" s="26">
        <v>0</v>
      </c>
      <c r="J109" s="25">
        <v>0</v>
      </c>
      <c r="K109" s="26">
        <v>0</v>
      </c>
      <c r="L109" s="25">
        <v>0</v>
      </c>
    </row>
    <row r="110" spans="1:12" s="93" customFormat="1" ht="11.25">
      <c r="A110" s="126" t="s">
        <v>456</v>
      </c>
      <c r="B110" s="137"/>
      <c r="C110" s="137"/>
      <c r="D110" s="137"/>
      <c r="E110" s="25">
        <v>0</v>
      </c>
      <c r="F110" s="25">
        <v>0</v>
      </c>
      <c r="G110" s="26">
        <v>0</v>
      </c>
      <c r="H110" s="25">
        <v>0</v>
      </c>
      <c r="I110" s="26">
        <v>0</v>
      </c>
      <c r="J110" s="25">
        <v>0</v>
      </c>
      <c r="K110" s="26">
        <v>0</v>
      </c>
      <c r="L110" s="25">
        <v>0</v>
      </c>
    </row>
    <row r="111" spans="1:12" s="93" customFormat="1" ht="11.25">
      <c r="A111" s="126" t="s">
        <v>457</v>
      </c>
      <c r="B111" s="137"/>
      <c r="C111" s="137"/>
      <c r="D111" s="137"/>
      <c r="E111" s="25">
        <v>95.71</v>
      </c>
      <c r="F111" s="25">
        <v>2117.77</v>
      </c>
      <c r="G111" s="26">
        <v>2213.48</v>
      </c>
      <c r="H111" s="25">
        <v>0</v>
      </c>
      <c r="I111" s="26">
        <v>0</v>
      </c>
      <c r="J111" s="25">
        <v>2213.48</v>
      </c>
      <c r="K111" s="26">
        <v>0</v>
      </c>
      <c r="L111" s="25">
        <v>2213.48</v>
      </c>
    </row>
    <row r="112" spans="1:12" s="93" customFormat="1" ht="11.25">
      <c r="A112" s="126" t="s">
        <v>458</v>
      </c>
      <c r="B112" s="137"/>
      <c r="C112" s="137"/>
      <c r="D112" s="137"/>
      <c r="E112" s="25">
        <v>-273930.73</v>
      </c>
      <c r="F112" s="25">
        <v>274194.54</v>
      </c>
      <c r="G112" s="26">
        <v>263.81</v>
      </c>
      <c r="H112" s="25">
        <v>0</v>
      </c>
      <c r="I112" s="26">
        <v>0</v>
      </c>
      <c r="J112" s="25">
        <v>263.81</v>
      </c>
      <c r="K112" s="26">
        <v>0</v>
      </c>
      <c r="L112" s="25">
        <v>263.81</v>
      </c>
    </row>
    <row r="113" spans="1:12" s="93" customFormat="1" ht="11.25">
      <c r="A113" s="126" t="s">
        <v>459</v>
      </c>
      <c r="B113" s="137"/>
      <c r="C113" s="137"/>
      <c r="D113" s="137"/>
      <c r="E113" s="25">
        <v>5663344.11</v>
      </c>
      <c r="F113" s="25">
        <v>6866432.77</v>
      </c>
      <c r="G113" s="26">
        <v>12529776.88</v>
      </c>
      <c r="H113" s="25">
        <v>1887.3</v>
      </c>
      <c r="I113" s="26">
        <v>852268.4</v>
      </c>
      <c r="J113" s="25">
        <v>11675621.18</v>
      </c>
      <c r="K113" s="26">
        <v>0</v>
      </c>
      <c r="L113" s="25">
        <v>11675621.18</v>
      </c>
    </row>
    <row r="114" spans="1:12" s="93" customFormat="1" ht="11.25">
      <c r="A114" s="126" t="s">
        <v>460</v>
      </c>
      <c r="B114" s="137"/>
      <c r="C114" s="137"/>
      <c r="D114" s="137"/>
      <c r="E114" s="25">
        <v>0</v>
      </c>
      <c r="F114" s="25">
        <v>0</v>
      </c>
      <c r="G114" s="26">
        <v>0</v>
      </c>
      <c r="H114" s="25">
        <v>0</v>
      </c>
      <c r="I114" s="26">
        <v>0</v>
      </c>
      <c r="J114" s="25">
        <v>0</v>
      </c>
      <c r="K114" s="26">
        <v>0</v>
      </c>
      <c r="L114" s="25">
        <v>0</v>
      </c>
    </row>
    <row r="115" spans="1:12" s="93" customFormat="1" ht="11.25">
      <c r="A115" s="126" t="s">
        <v>461</v>
      </c>
      <c r="B115" s="137"/>
      <c r="C115" s="137"/>
      <c r="D115" s="137"/>
      <c r="E115" s="25">
        <v>12481.8</v>
      </c>
      <c r="F115" s="25">
        <v>8309.36</v>
      </c>
      <c r="G115" s="26">
        <v>20791.16</v>
      </c>
      <c r="H115" s="25">
        <v>0</v>
      </c>
      <c r="I115" s="26">
        <v>0</v>
      </c>
      <c r="J115" s="25">
        <v>20791.16</v>
      </c>
      <c r="K115" s="26">
        <v>0</v>
      </c>
      <c r="L115" s="25">
        <v>20791.16</v>
      </c>
    </row>
    <row r="116" spans="1:12" s="93" customFormat="1" ht="11.25">
      <c r="A116" s="126" t="s">
        <v>462</v>
      </c>
      <c r="B116" s="137"/>
      <c r="C116" s="137"/>
      <c r="D116" s="137"/>
      <c r="E116" s="25">
        <v>0</v>
      </c>
      <c r="F116" s="25">
        <v>0</v>
      </c>
      <c r="G116" s="26">
        <v>0</v>
      </c>
      <c r="H116" s="25">
        <v>0</v>
      </c>
      <c r="I116" s="26">
        <v>2392.77</v>
      </c>
      <c r="J116" s="25">
        <v>-2392.77</v>
      </c>
      <c r="K116" s="26">
        <v>0</v>
      </c>
      <c r="L116" s="25">
        <v>-2392.77</v>
      </c>
    </row>
    <row r="117" spans="1:12" s="93" customFormat="1" ht="11.25">
      <c r="A117" s="126" t="s">
        <v>463</v>
      </c>
      <c r="B117" s="137"/>
      <c r="C117" s="137"/>
      <c r="D117" s="137"/>
      <c r="E117" s="25">
        <v>0</v>
      </c>
      <c r="F117" s="25">
        <v>0</v>
      </c>
      <c r="G117" s="26">
        <v>0</v>
      </c>
      <c r="H117" s="25">
        <v>0</v>
      </c>
      <c r="I117" s="26">
        <v>1161.64</v>
      </c>
      <c r="J117" s="25">
        <v>-1161.64</v>
      </c>
      <c r="K117" s="26">
        <v>0</v>
      </c>
      <c r="L117" s="25">
        <v>-1161.64</v>
      </c>
    </row>
    <row r="118" spans="1:12" s="93" customFormat="1" ht="11.25">
      <c r="A118" s="126" t="s">
        <v>464</v>
      </c>
      <c r="B118" s="137"/>
      <c r="C118" s="137"/>
      <c r="D118" s="137"/>
      <c r="E118" s="25">
        <v>0</v>
      </c>
      <c r="F118" s="25">
        <v>0</v>
      </c>
      <c r="G118" s="26">
        <v>0</v>
      </c>
      <c r="H118" s="25">
        <v>0</v>
      </c>
      <c r="I118" s="26">
        <v>27174.84</v>
      </c>
      <c r="J118" s="25">
        <v>-27174.84</v>
      </c>
      <c r="K118" s="26">
        <v>0</v>
      </c>
      <c r="L118" s="25">
        <v>-27174.84</v>
      </c>
    </row>
    <row r="119" spans="1:12" s="93" customFormat="1" ht="11.25">
      <c r="A119" s="126" t="s">
        <v>465</v>
      </c>
      <c r="B119" s="137"/>
      <c r="C119" s="137"/>
      <c r="D119" s="137"/>
      <c r="E119" s="25">
        <v>0</v>
      </c>
      <c r="F119" s="25">
        <v>0</v>
      </c>
      <c r="G119" s="26">
        <v>0</v>
      </c>
      <c r="H119" s="25">
        <v>0</v>
      </c>
      <c r="I119" s="26">
        <v>0</v>
      </c>
      <c r="J119" s="25">
        <v>0</v>
      </c>
      <c r="K119" s="26">
        <v>0</v>
      </c>
      <c r="L119" s="25">
        <v>0</v>
      </c>
    </row>
    <row r="120" spans="1:12" s="93" customFormat="1" ht="11.25">
      <c r="A120" s="126" t="s">
        <v>466</v>
      </c>
      <c r="B120" s="137"/>
      <c r="C120" s="137"/>
      <c r="D120" s="137"/>
      <c r="E120" s="25">
        <v>0</v>
      </c>
      <c r="F120" s="25">
        <v>0</v>
      </c>
      <c r="G120" s="26">
        <v>0</v>
      </c>
      <c r="H120" s="25">
        <v>0</v>
      </c>
      <c r="I120" s="26">
        <v>0</v>
      </c>
      <c r="J120" s="25">
        <v>0</v>
      </c>
      <c r="K120" s="26">
        <v>0</v>
      </c>
      <c r="L120" s="25">
        <v>0</v>
      </c>
    </row>
    <row r="121" spans="1:12" s="93" customFormat="1" ht="11.25">
      <c r="A121" s="126" t="s">
        <v>467</v>
      </c>
      <c r="B121" s="137"/>
      <c r="C121" s="137"/>
      <c r="D121" s="137"/>
      <c r="E121" s="25">
        <v>0</v>
      </c>
      <c r="F121" s="25">
        <v>0</v>
      </c>
      <c r="G121" s="26">
        <v>0</v>
      </c>
      <c r="H121" s="25">
        <v>0</v>
      </c>
      <c r="I121" s="26">
        <v>0</v>
      </c>
      <c r="J121" s="25">
        <v>0</v>
      </c>
      <c r="K121" s="26">
        <v>0</v>
      </c>
      <c r="L121" s="25">
        <v>0</v>
      </c>
    </row>
    <row r="122" spans="1:12" s="93" customFormat="1" ht="11.25">
      <c r="A122" s="156" t="s">
        <v>468</v>
      </c>
      <c r="B122" s="137"/>
      <c r="C122" s="137"/>
      <c r="D122" s="137"/>
      <c r="E122" s="25">
        <v>0</v>
      </c>
      <c r="F122" s="25">
        <v>0</v>
      </c>
      <c r="G122" s="26">
        <v>0</v>
      </c>
      <c r="H122" s="25">
        <v>0</v>
      </c>
      <c r="I122" s="26">
        <v>97270.56</v>
      </c>
      <c r="J122" s="25">
        <v>-97270.56</v>
      </c>
      <c r="K122" s="26">
        <v>0</v>
      </c>
      <c r="L122" s="25">
        <v>-97270.56</v>
      </c>
    </row>
    <row r="123" spans="1:12" s="93" customFormat="1" ht="11.25">
      <c r="A123" s="126" t="s">
        <v>469</v>
      </c>
      <c r="B123" s="137"/>
      <c r="C123" s="137"/>
      <c r="D123" s="137"/>
      <c r="E123" s="25">
        <v>0</v>
      </c>
      <c r="F123" s="25">
        <v>0</v>
      </c>
      <c r="G123" s="26">
        <v>0</v>
      </c>
      <c r="H123" s="25">
        <v>0</v>
      </c>
      <c r="I123" s="26">
        <v>0</v>
      </c>
      <c r="J123" s="25">
        <v>0</v>
      </c>
      <c r="K123" s="26">
        <v>0</v>
      </c>
      <c r="L123" s="25">
        <v>0</v>
      </c>
    </row>
    <row r="124" spans="1:12" s="93" customFormat="1" ht="11.25">
      <c r="A124" s="157" t="s">
        <v>470</v>
      </c>
      <c r="B124" s="137"/>
      <c r="C124" s="137"/>
      <c r="D124" s="137"/>
      <c r="E124" s="25">
        <v>0</v>
      </c>
      <c r="F124" s="25">
        <v>0</v>
      </c>
      <c r="G124" s="26">
        <v>0</v>
      </c>
      <c r="H124" s="25">
        <v>0</v>
      </c>
      <c r="I124" s="26">
        <v>0</v>
      </c>
      <c r="J124" s="25">
        <v>0</v>
      </c>
      <c r="K124" s="26">
        <v>0</v>
      </c>
      <c r="L124" s="25">
        <v>0</v>
      </c>
    </row>
    <row r="125" spans="1:12" s="93" customFormat="1" ht="11.25">
      <c r="A125" s="126" t="s">
        <v>471</v>
      </c>
      <c r="B125" s="137"/>
      <c r="C125" s="137"/>
      <c r="D125" s="137"/>
      <c r="E125" s="25">
        <v>-1523.95</v>
      </c>
      <c r="F125" s="25">
        <v>120927.85</v>
      </c>
      <c r="G125" s="26">
        <v>119403.9</v>
      </c>
      <c r="H125" s="25">
        <v>0</v>
      </c>
      <c r="I125" s="26">
        <v>0</v>
      </c>
      <c r="J125" s="25">
        <v>119403.9</v>
      </c>
      <c r="K125" s="26">
        <v>0</v>
      </c>
      <c r="L125" s="25">
        <v>119403.9</v>
      </c>
    </row>
    <row r="126" spans="1:12" s="93" customFormat="1" ht="11.25">
      <c r="A126" s="126" t="s">
        <v>472</v>
      </c>
      <c r="B126" s="137"/>
      <c r="C126" s="137"/>
      <c r="D126" s="137"/>
      <c r="E126" s="25">
        <v>717107.4</v>
      </c>
      <c r="F126" s="25">
        <v>506951.14</v>
      </c>
      <c r="G126" s="26">
        <v>1224058.54</v>
      </c>
      <c r="H126" s="25">
        <v>0</v>
      </c>
      <c r="I126" s="26">
        <v>540271</v>
      </c>
      <c r="J126" s="25">
        <v>683787.54</v>
      </c>
      <c r="K126" s="26">
        <v>0</v>
      </c>
      <c r="L126" s="25">
        <v>683787.54</v>
      </c>
    </row>
    <row r="127" spans="1:12" s="93" customFormat="1" ht="11.25">
      <c r="A127" s="126" t="s">
        <v>473</v>
      </c>
      <c r="B127" s="137"/>
      <c r="C127" s="137"/>
      <c r="D127" s="137"/>
      <c r="E127" s="25">
        <v>637884.89</v>
      </c>
      <c r="F127" s="25">
        <v>5015816.89</v>
      </c>
      <c r="G127" s="26">
        <v>5653701.78</v>
      </c>
      <c r="H127" s="25">
        <v>0</v>
      </c>
      <c r="I127" s="26">
        <v>355196.41</v>
      </c>
      <c r="J127" s="25">
        <v>5298505.37</v>
      </c>
      <c r="K127" s="26">
        <v>0</v>
      </c>
      <c r="L127" s="25">
        <v>5298505.37</v>
      </c>
    </row>
    <row r="128" spans="1:12" s="93" customFormat="1" ht="11.25">
      <c r="A128" s="126" t="s">
        <v>474</v>
      </c>
      <c r="B128" s="137"/>
      <c r="C128" s="137"/>
      <c r="D128" s="137"/>
      <c r="E128" s="25">
        <v>-52006.22</v>
      </c>
      <c r="F128" s="25">
        <v>264042.44</v>
      </c>
      <c r="G128" s="26">
        <v>212036.22</v>
      </c>
      <c r="H128" s="25">
        <v>0</v>
      </c>
      <c r="I128" s="26">
        <v>114408.89</v>
      </c>
      <c r="J128" s="25">
        <v>97627.33</v>
      </c>
      <c r="K128" s="26">
        <v>0</v>
      </c>
      <c r="L128" s="25">
        <v>97627.33</v>
      </c>
    </row>
    <row r="129" spans="1:12" s="93" customFormat="1" ht="11.25">
      <c r="A129" s="126" t="s">
        <v>475</v>
      </c>
      <c r="B129" s="137"/>
      <c r="C129" s="137"/>
      <c r="D129" s="137"/>
      <c r="E129" s="25">
        <v>-313393.16</v>
      </c>
      <c r="F129" s="25">
        <v>877669.38</v>
      </c>
      <c r="G129" s="26">
        <v>564276.22</v>
      </c>
      <c r="H129" s="25">
        <v>0</v>
      </c>
      <c r="I129" s="26">
        <v>454.98</v>
      </c>
      <c r="J129" s="25">
        <v>563821.24</v>
      </c>
      <c r="K129" s="26">
        <v>0</v>
      </c>
      <c r="L129" s="25">
        <v>563821.24</v>
      </c>
    </row>
    <row r="130" spans="1:12" s="93" customFormat="1" ht="11.25">
      <c r="A130" s="126" t="s">
        <v>476</v>
      </c>
      <c r="B130" s="137"/>
      <c r="C130" s="137"/>
      <c r="D130" s="137"/>
      <c r="E130" s="25">
        <v>-530526.91</v>
      </c>
      <c r="F130" s="25">
        <v>545943.4</v>
      </c>
      <c r="G130" s="26">
        <v>15416.49</v>
      </c>
      <c r="H130" s="25">
        <v>2716.1</v>
      </c>
      <c r="I130" s="26">
        <v>72092.97</v>
      </c>
      <c r="J130" s="25">
        <v>-59392.58</v>
      </c>
      <c r="K130" s="26">
        <v>0</v>
      </c>
      <c r="L130" s="25">
        <v>-59392.58</v>
      </c>
    </row>
    <row r="131" spans="1:12" s="93" customFormat="1" ht="11.25">
      <c r="A131" s="126" t="s">
        <v>477</v>
      </c>
      <c r="B131" s="137"/>
      <c r="C131" s="137"/>
      <c r="D131" s="137"/>
      <c r="E131" s="25">
        <v>775834.44</v>
      </c>
      <c r="F131" s="25">
        <v>160468.06</v>
      </c>
      <c r="G131" s="26">
        <v>936302.5</v>
      </c>
      <c r="H131" s="25">
        <v>0</v>
      </c>
      <c r="I131" s="26">
        <v>132282.94</v>
      </c>
      <c r="J131" s="25">
        <v>804019.56</v>
      </c>
      <c r="K131" s="26">
        <v>0</v>
      </c>
      <c r="L131" s="25">
        <v>804019.56</v>
      </c>
    </row>
    <row r="132" spans="1:12" s="93" customFormat="1" ht="11.25">
      <c r="A132" s="126" t="s">
        <v>478</v>
      </c>
      <c r="B132" s="137"/>
      <c r="C132" s="137"/>
      <c r="D132" s="137"/>
      <c r="E132" s="25">
        <v>-745875.68</v>
      </c>
      <c r="F132" s="25">
        <v>930833.98</v>
      </c>
      <c r="G132" s="26">
        <v>184958.3</v>
      </c>
      <c r="H132" s="25">
        <v>398</v>
      </c>
      <c r="I132" s="26">
        <v>5065.96</v>
      </c>
      <c r="J132" s="25">
        <v>179494.34</v>
      </c>
      <c r="K132" s="26">
        <v>0</v>
      </c>
      <c r="L132" s="25">
        <v>179494.34</v>
      </c>
    </row>
    <row r="133" spans="1:12" s="93" customFormat="1" ht="11.25">
      <c r="A133" s="126" t="s">
        <v>479</v>
      </c>
      <c r="B133" s="137"/>
      <c r="C133" s="137"/>
      <c r="D133" s="137"/>
      <c r="E133" s="25">
        <v>-87557.25</v>
      </c>
      <c r="F133" s="25">
        <v>179750.45</v>
      </c>
      <c r="G133" s="26">
        <v>92193.2</v>
      </c>
      <c r="H133" s="25">
        <v>0</v>
      </c>
      <c r="I133" s="26">
        <v>29410</v>
      </c>
      <c r="J133" s="25">
        <v>62783.2</v>
      </c>
      <c r="K133" s="26">
        <v>0</v>
      </c>
      <c r="L133" s="25">
        <v>62783.2</v>
      </c>
    </row>
    <row r="134" spans="1:12" s="93" customFormat="1" ht="11.25">
      <c r="A134" s="126" t="s">
        <v>480</v>
      </c>
      <c r="B134" s="137"/>
      <c r="C134" s="137"/>
      <c r="D134" s="137"/>
      <c r="E134" s="25">
        <v>-30223.56</v>
      </c>
      <c r="F134" s="25">
        <v>30497.92</v>
      </c>
      <c r="G134" s="26">
        <v>274.36</v>
      </c>
      <c r="H134" s="25">
        <v>0</v>
      </c>
      <c r="I134" s="26">
        <v>0</v>
      </c>
      <c r="J134" s="25">
        <v>274.36</v>
      </c>
      <c r="K134" s="26">
        <v>0</v>
      </c>
      <c r="L134" s="25">
        <v>274.36</v>
      </c>
    </row>
    <row r="135" spans="1:12" s="93" customFormat="1" ht="11.25">
      <c r="A135" s="126" t="s">
        <v>481</v>
      </c>
      <c r="B135" s="137"/>
      <c r="C135" s="137"/>
      <c r="D135" s="137"/>
      <c r="E135" s="25">
        <v>11718.7</v>
      </c>
      <c r="F135" s="25">
        <v>28805.61</v>
      </c>
      <c r="G135" s="26">
        <v>40524.31</v>
      </c>
      <c r="H135" s="25">
        <v>0</v>
      </c>
      <c r="I135" s="26">
        <v>0</v>
      </c>
      <c r="J135" s="25">
        <v>40524.31</v>
      </c>
      <c r="K135" s="26">
        <v>0</v>
      </c>
      <c r="L135" s="25">
        <v>40524.31</v>
      </c>
    </row>
    <row r="136" spans="1:12" s="93" customFormat="1" ht="11.25">
      <c r="A136" s="126" t="s">
        <v>482</v>
      </c>
      <c r="B136" s="137"/>
      <c r="C136" s="137"/>
      <c r="D136" s="137"/>
      <c r="E136" s="25">
        <v>-189400.22</v>
      </c>
      <c r="F136" s="25">
        <v>428067.69</v>
      </c>
      <c r="G136" s="26">
        <v>238667.47</v>
      </c>
      <c r="H136" s="25">
        <v>0</v>
      </c>
      <c r="I136" s="26">
        <v>0</v>
      </c>
      <c r="J136" s="25">
        <v>238667.47</v>
      </c>
      <c r="K136" s="26">
        <v>0</v>
      </c>
      <c r="L136" s="25">
        <v>238667.47</v>
      </c>
    </row>
    <row r="137" spans="1:12" s="93" customFormat="1" ht="11.25">
      <c r="A137" s="126" t="s">
        <v>483</v>
      </c>
      <c r="B137" s="137"/>
      <c r="C137" s="137"/>
      <c r="D137" s="137"/>
      <c r="E137" s="25">
        <v>-1905.49</v>
      </c>
      <c r="F137" s="25">
        <v>8121.05</v>
      </c>
      <c r="G137" s="26">
        <v>6215.56</v>
      </c>
      <c r="H137" s="25">
        <v>0</v>
      </c>
      <c r="I137" s="26">
        <v>0</v>
      </c>
      <c r="J137" s="25">
        <v>6215.56</v>
      </c>
      <c r="K137" s="26">
        <v>0</v>
      </c>
      <c r="L137" s="25">
        <v>6215.56</v>
      </c>
    </row>
    <row r="138" spans="1:12" s="93" customFormat="1" ht="11.25">
      <c r="A138" s="126" t="s">
        <v>484</v>
      </c>
      <c r="B138" s="137"/>
      <c r="C138" s="137"/>
      <c r="D138" s="137"/>
      <c r="E138" s="25">
        <v>65.99</v>
      </c>
      <c r="F138" s="25">
        <v>1749.94</v>
      </c>
      <c r="G138" s="26">
        <v>1815.93</v>
      </c>
      <c r="H138" s="25">
        <v>0</v>
      </c>
      <c r="I138" s="26">
        <v>0</v>
      </c>
      <c r="J138" s="25">
        <v>1815.93</v>
      </c>
      <c r="K138" s="26">
        <v>0</v>
      </c>
      <c r="L138" s="25">
        <v>1815.93</v>
      </c>
    </row>
    <row r="139" spans="1:12" s="93" customFormat="1" ht="11.25">
      <c r="A139" s="126" t="s">
        <v>485</v>
      </c>
      <c r="B139" s="137"/>
      <c r="C139" s="137"/>
      <c r="D139" s="137"/>
      <c r="E139" s="25">
        <v>-86113.61</v>
      </c>
      <c r="F139" s="25">
        <v>113273.19</v>
      </c>
      <c r="G139" s="26">
        <v>27159.58</v>
      </c>
      <c r="H139" s="25">
        <v>0</v>
      </c>
      <c r="I139" s="26">
        <v>43975.2</v>
      </c>
      <c r="J139" s="25">
        <v>-16815.62</v>
      </c>
      <c r="K139" s="26">
        <v>0</v>
      </c>
      <c r="L139" s="25">
        <v>-16815.62</v>
      </c>
    </row>
    <row r="140" spans="1:12" s="93" customFormat="1" ht="11.25">
      <c r="A140" s="126" t="s">
        <v>486</v>
      </c>
      <c r="B140" s="137"/>
      <c r="C140" s="137"/>
      <c r="D140" s="137"/>
      <c r="E140" s="25">
        <v>-556799.87</v>
      </c>
      <c r="F140" s="25">
        <v>680161.46</v>
      </c>
      <c r="G140" s="26">
        <v>123361.59</v>
      </c>
      <c r="H140" s="25">
        <v>0</v>
      </c>
      <c r="I140" s="26">
        <v>562085.5</v>
      </c>
      <c r="J140" s="25">
        <v>-438723.91</v>
      </c>
      <c r="K140" s="26">
        <v>0</v>
      </c>
      <c r="L140" s="25">
        <v>-438723.91</v>
      </c>
    </row>
    <row r="141" spans="1:12" s="93" customFormat="1" ht="11.25">
      <c r="A141" s="126" t="s">
        <v>487</v>
      </c>
      <c r="B141" s="137"/>
      <c r="C141" s="137"/>
      <c r="D141" s="137"/>
      <c r="E141" s="25">
        <v>4726.72</v>
      </c>
      <c r="F141" s="25">
        <v>123121.75</v>
      </c>
      <c r="G141" s="26">
        <v>127848.47</v>
      </c>
      <c r="H141" s="25">
        <v>0</v>
      </c>
      <c r="I141" s="26">
        <v>0</v>
      </c>
      <c r="J141" s="25">
        <v>127848.47</v>
      </c>
      <c r="K141" s="26">
        <v>0</v>
      </c>
      <c r="L141" s="25">
        <v>127848.47</v>
      </c>
    </row>
    <row r="142" spans="1:12" s="93" customFormat="1" ht="11.25">
      <c r="A142" s="126" t="s">
        <v>488</v>
      </c>
      <c r="B142" s="137"/>
      <c r="C142" s="137"/>
      <c r="D142" s="137"/>
      <c r="E142" s="25">
        <v>4725.09</v>
      </c>
      <c r="F142" s="25">
        <v>123110.18</v>
      </c>
      <c r="G142" s="26">
        <v>127835.27</v>
      </c>
      <c r="H142" s="25">
        <v>0</v>
      </c>
      <c r="I142" s="26">
        <v>0</v>
      </c>
      <c r="J142" s="25">
        <v>127835.27</v>
      </c>
      <c r="K142" s="26">
        <v>0</v>
      </c>
      <c r="L142" s="25">
        <v>127835.27</v>
      </c>
    </row>
    <row r="143" spans="1:12" s="93" customFormat="1" ht="11.25">
      <c r="A143" s="126" t="s">
        <v>489</v>
      </c>
      <c r="B143" s="137"/>
      <c r="C143" s="137"/>
      <c r="D143" s="137"/>
      <c r="E143" s="25">
        <v>24744.58</v>
      </c>
      <c r="F143" s="25">
        <v>392078.11</v>
      </c>
      <c r="G143" s="26">
        <v>416822.69</v>
      </c>
      <c r="H143" s="25">
        <v>0</v>
      </c>
      <c r="I143" s="26">
        <v>0</v>
      </c>
      <c r="J143" s="25">
        <v>416822.69</v>
      </c>
      <c r="K143" s="26">
        <v>0</v>
      </c>
      <c r="L143" s="25">
        <v>416822.69</v>
      </c>
    </row>
    <row r="144" spans="1:12" s="93" customFormat="1" ht="11.25">
      <c r="A144" s="126" t="s">
        <v>490</v>
      </c>
      <c r="B144" s="137"/>
      <c r="C144" s="137"/>
      <c r="D144" s="137"/>
      <c r="E144" s="25">
        <v>-184402.03</v>
      </c>
      <c r="F144" s="25">
        <v>184896.99</v>
      </c>
      <c r="G144" s="26">
        <v>494.96</v>
      </c>
      <c r="H144" s="25">
        <v>0</v>
      </c>
      <c r="I144" s="26">
        <v>19588.4</v>
      </c>
      <c r="J144" s="25">
        <v>-19093.44</v>
      </c>
      <c r="K144" s="26">
        <v>0</v>
      </c>
      <c r="L144" s="25">
        <v>-19093.44</v>
      </c>
    </row>
    <row r="145" spans="1:12" s="93" customFormat="1" ht="11.25">
      <c r="A145" s="126" t="s">
        <v>491</v>
      </c>
      <c r="B145" s="137"/>
      <c r="C145" s="137"/>
      <c r="D145" s="137"/>
      <c r="E145" s="25">
        <v>-89194.31</v>
      </c>
      <c r="F145" s="25">
        <v>225766.32</v>
      </c>
      <c r="G145" s="26">
        <v>136572.01</v>
      </c>
      <c r="H145" s="25">
        <v>0</v>
      </c>
      <c r="I145" s="26">
        <v>0</v>
      </c>
      <c r="J145" s="25">
        <v>136572.01</v>
      </c>
      <c r="K145" s="26">
        <v>0</v>
      </c>
      <c r="L145" s="25">
        <v>136572.01</v>
      </c>
    </row>
    <row r="146" spans="1:12" s="93" customFormat="1" ht="11.25">
      <c r="A146" s="126" t="s">
        <v>492</v>
      </c>
      <c r="B146" s="137"/>
      <c r="C146" s="137"/>
      <c r="D146" s="137"/>
      <c r="E146" s="25">
        <v>-20793.7</v>
      </c>
      <c r="F146" s="25">
        <v>55734.68</v>
      </c>
      <c r="G146" s="26">
        <v>34940.98</v>
      </c>
      <c r="H146" s="25">
        <v>3960</v>
      </c>
      <c r="I146" s="26">
        <v>0</v>
      </c>
      <c r="J146" s="25">
        <v>30980.98</v>
      </c>
      <c r="K146" s="26">
        <v>0</v>
      </c>
      <c r="L146" s="25">
        <v>30980.98</v>
      </c>
    </row>
    <row r="147" spans="1:12" s="93" customFormat="1" ht="11.25">
      <c r="A147" s="126" t="s">
        <v>493</v>
      </c>
      <c r="B147" s="137"/>
      <c r="C147" s="137"/>
      <c r="D147" s="137"/>
      <c r="E147" s="25">
        <v>-316334.66</v>
      </c>
      <c r="F147" s="25">
        <v>1003165.27</v>
      </c>
      <c r="G147" s="26">
        <v>686830.61</v>
      </c>
      <c r="H147" s="25">
        <v>0</v>
      </c>
      <c r="I147" s="26">
        <v>74199.27</v>
      </c>
      <c r="J147" s="25">
        <v>612631.34</v>
      </c>
      <c r="K147" s="26">
        <v>0</v>
      </c>
      <c r="L147" s="25">
        <v>612631.34</v>
      </c>
    </row>
    <row r="148" spans="1:12" s="93" customFormat="1" ht="11.25">
      <c r="A148" s="126" t="s">
        <v>494</v>
      </c>
      <c r="B148" s="137"/>
      <c r="C148" s="137"/>
      <c r="D148" s="137"/>
      <c r="E148" s="25">
        <v>-169949.59</v>
      </c>
      <c r="F148" s="25">
        <v>175844.81</v>
      </c>
      <c r="G148" s="26">
        <v>5895.22</v>
      </c>
      <c r="H148" s="25">
        <v>0</v>
      </c>
      <c r="I148" s="26">
        <v>288.2</v>
      </c>
      <c r="J148" s="25">
        <v>5607.02</v>
      </c>
      <c r="K148" s="26">
        <v>0</v>
      </c>
      <c r="L148" s="25">
        <v>5607.02</v>
      </c>
    </row>
    <row r="149" spans="1:12" s="93" customFormat="1" ht="11.25">
      <c r="A149" s="126" t="s">
        <v>495</v>
      </c>
      <c r="B149" s="137"/>
      <c r="C149" s="137"/>
      <c r="D149" s="137"/>
      <c r="E149" s="25">
        <v>150383.39</v>
      </c>
      <c r="F149" s="25">
        <v>0</v>
      </c>
      <c r="G149" s="26">
        <v>150383.39</v>
      </c>
      <c r="H149" s="25">
        <v>0</v>
      </c>
      <c r="I149" s="26">
        <v>0</v>
      </c>
      <c r="J149" s="25">
        <v>150383.39</v>
      </c>
      <c r="K149" s="26">
        <v>0</v>
      </c>
      <c r="L149" s="25">
        <v>150383.39</v>
      </c>
    </row>
    <row r="150" spans="1:12" s="93" customFormat="1" ht="11.25">
      <c r="A150" s="126" t="s">
        <v>496</v>
      </c>
      <c r="B150" s="137"/>
      <c r="C150" s="137"/>
      <c r="D150" s="137"/>
      <c r="E150" s="25">
        <v>-47227.95</v>
      </c>
      <c r="F150" s="25">
        <v>54666.45</v>
      </c>
      <c r="G150" s="26">
        <v>7438.5</v>
      </c>
      <c r="H150" s="25">
        <v>0</v>
      </c>
      <c r="I150" s="26">
        <v>0</v>
      </c>
      <c r="J150" s="25">
        <v>7438.5</v>
      </c>
      <c r="K150" s="26">
        <v>0</v>
      </c>
      <c r="L150" s="25">
        <v>7438.5</v>
      </c>
    </row>
    <row r="151" spans="1:12" s="93" customFormat="1" ht="11.25">
      <c r="A151" s="126" t="s">
        <v>497</v>
      </c>
      <c r="B151" s="137"/>
      <c r="C151" s="137"/>
      <c r="D151" s="137"/>
      <c r="E151" s="25">
        <v>119174.07</v>
      </c>
      <c r="F151" s="25">
        <v>115372.67</v>
      </c>
      <c r="G151" s="26">
        <v>234546.74</v>
      </c>
      <c r="H151" s="25">
        <v>0</v>
      </c>
      <c r="I151" s="26">
        <v>3400.85</v>
      </c>
      <c r="J151" s="25">
        <v>231145.89</v>
      </c>
      <c r="K151" s="26">
        <v>0</v>
      </c>
      <c r="L151" s="25">
        <v>231145.89</v>
      </c>
    </row>
    <row r="152" spans="1:12" s="93" customFormat="1" ht="11.25">
      <c r="A152" s="126" t="s">
        <v>498</v>
      </c>
      <c r="B152" s="137"/>
      <c r="C152" s="137"/>
      <c r="D152" s="137"/>
      <c r="E152" s="25">
        <v>-26754.71</v>
      </c>
      <c r="F152" s="25">
        <v>146236.9</v>
      </c>
      <c r="G152" s="26">
        <v>119482.19</v>
      </c>
      <c r="H152" s="25">
        <v>0</v>
      </c>
      <c r="I152" s="26">
        <v>0</v>
      </c>
      <c r="J152" s="25">
        <v>119482.19</v>
      </c>
      <c r="K152" s="26">
        <v>0</v>
      </c>
      <c r="L152" s="25">
        <v>119482.19</v>
      </c>
    </row>
    <row r="153" spans="1:12" s="93" customFormat="1" ht="11.25">
      <c r="A153" s="126" t="s">
        <v>499</v>
      </c>
      <c r="B153" s="137"/>
      <c r="C153" s="137"/>
      <c r="D153" s="137"/>
      <c r="E153" s="25">
        <v>-19897.24</v>
      </c>
      <c r="F153" s="25">
        <v>363371.49</v>
      </c>
      <c r="G153" s="26">
        <v>343474.25</v>
      </c>
      <c r="H153" s="25">
        <v>0</v>
      </c>
      <c r="I153" s="26">
        <v>10821.08</v>
      </c>
      <c r="J153" s="25">
        <v>332653.17</v>
      </c>
      <c r="K153" s="26">
        <v>0</v>
      </c>
      <c r="L153" s="25">
        <v>332653.17</v>
      </c>
    </row>
    <row r="154" spans="1:12" s="93" customFormat="1" ht="11.25">
      <c r="A154" s="126" t="s">
        <v>500</v>
      </c>
      <c r="B154" s="137"/>
      <c r="C154" s="137"/>
      <c r="D154" s="137"/>
      <c r="E154" s="25">
        <v>0</v>
      </c>
      <c r="F154" s="25">
        <v>0</v>
      </c>
      <c r="G154" s="26">
        <v>0</v>
      </c>
      <c r="H154" s="25">
        <v>0</v>
      </c>
      <c r="I154" s="26">
        <v>0</v>
      </c>
      <c r="J154" s="25">
        <v>0</v>
      </c>
      <c r="K154" s="26">
        <v>0</v>
      </c>
      <c r="L154" s="25">
        <v>0</v>
      </c>
    </row>
    <row r="155" spans="1:12" s="93" customFormat="1" ht="11.25">
      <c r="A155" s="126" t="s">
        <v>501</v>
      </c>
      <c r="B155" s="137"/>
      <c r="C155" s="137"/>
      <c r="D155" s="137"/>
      <c r="E155" s="25">
        <v>563.95</v>
      </c>
      <c r="F155" s="25">
        <v>12477.86</v>
      </c>
      <c r="G155" s="26">
        <v>13041.81</v>
      </c>
      <c r="H155" s="25">
        <v>0</v>
      </c>
      <c r="I155" s="26">
        <v>0</v>
      </c>
      <c r="J155" s="25">
        <v>13041.81</v>
      </c>
      <c r="K155" s="26">
        <v>0</v>
      </c>
      <c r="L155" s="25">
        <v>13041.81</v>
      </c>
    </row>
    <row r="156" spans="1:12" s="93" customFormat="1" ht="11.25">
      <c r="A156" s="157" t="s">
        <v>502</v>
      </c>
      <c r="B156" s="137"/>
      <c r="C156" s="137"/>
      <c r="D156" s="137"/>
      <c r="E156" s="25">
        <v>0</v>
      </c>
      <c r="F156" s="25">
        <v>0</v>
      </c>
      <c r="G156" s="26">
        <v>0</v>
      </c>
      <c r="H156" s="25">
        <v>0</v>
      </c>
      <c r="I156" s="26">
        <v>2442.4</v>
      </c>
      <c r="J156" s="25">
        <v>-2442.4</v>
      </c>
      <c r="K156" s="26">
        <v>0</v>
      </c>
      <c r="L156" s="25">
        <v>-2442.4</v>
      </c>
    </row>
    <row r="157" spans="1:12" s="93" customFormat="1" ht="11.25">
      <c r="A157" s="126" t="s">
        <v>503</v>
      </c>
      <c r="B157" s="137"/>
      <c r="C157" s="137"/>
      <c r="D157" s="137"/>
      <c r="E157" s="25">
        <v>-6357.21</v>
      </c>
      <c r="F157" s="25">
        <v>28923.98</v>
      </c>
      <c r="G157" s="26">
        <v>22566.77</v>
      </c>
      <c r="H157" s="25">
        <v>0</v>
      </c>
      <c r="I157" s="26">
        <v>0</v>
      </c>
      <c r="J157" s="25">
        <v>22566.77</v>
      </c>
      <c r="K157" s="26">
        <v>0</v>
      </c>
      <c r="L157" s="25">
        <v>22566.77</v>
      </c>
    </row>
    <row r="158" spans="1:12" s="93" customFormat="1" ht="11.25">
      <c r="A158" s="126" t="s">
        <v>504</v>
      </c>
      <c r="B158" s="137"/>
      <c r="C158" s="137"/>
      <c r="D158" s="137"/>
      <c r="E158" s="25">
        <v>0</v>
      </c>
      <c r="F158" s="25">
        <v>0</v>
      </c>
      <c r="G158" s="26">
        <v>0</v>
      </c>
      <c r="H158" s="25">
        <v>0</v>
      </c>
      <c r="I158" s="26">
        <v>2771.5</v>
      </c>
      <c r="J158" s="25">
        <v>-2771.5</v>
      </c>
      <c r="K158" s="26">
        <v>0</v>
      </c>
      <c r="L158" s="25">
        <v>-2771.5</v>
      </c>
    </row>
    <row r="159" spans="1:12" s="93" customFormat="1" ht="11.25">
      <c r="A159" s="126" t="s">
        <v>505</v>
      </c>
      <c r="B159" s="137"/>
      <c r="C159" s="137"/>
      <c r="D159" s="137"/>
      <c r="E159" s="25">
        <v>-2627.96</v>
      </c>
      <c r="F159" s="25">
        <v>109345.98</v>
      </c>
      <c r="G159" s="26">
        <v>106718.02</v>
      </c>
      <c r="H159" s="25">
        <v>0</v>
      </c>
      <c r="I159" s="26">
        <v>5440</v>
      </c>
      <c r="J159" s="25">
        <v>101278.02</v>
      </c>
      <c r="K159" s="26">
        <v>0</v>
      </c>
      <c r="L159" s="25">
        <v>101278.02</v>
      </c>
    </row>
    <row r="160" spans="1:12" s="93" customFormat="1" ht="11.25">
      <c r="A160" s="126" t="s">
        <v>506</v>
      </c>
      <c r="B160" s="137"/>
      <c r="C160" s="137"/>
      <c r="D160" s="137"/>
      <c r="E160" s="25">
        <v>15.17</v>
      </c>
      <c r="F160" s="25">
        <v>373.02</v>
      </c>
      <c r="G160" s="26">
        <v>388.19</v>
      </c>
      <c r="H160" s="25">
        <v>0</v>
      </c>
      <c r="I160" s="26">
        <v>0</v>
      </c>
      <c r="J160" s="25">
        <v>388.19</v>
      </c>
      <c r="K160" s="26">
        <v>0</v>
      </c>
      <c r="L160" s="25">
        <v>388.19</v>
      </c>
    </row>
    <row r="161" spans="1:12" s="93" customFormat="1" ht="11.25">
      <c r="A161" s="123" t="s">
        <v>507</v>
      </c>
      <c r="B161" s="137"/>
      <c r="C161" s="137"/>
      <c r="D161" s="137"/>
      <c r="E161" s="124">
        <f aca="true" t="shared" si="4" ref="E161:L161">SUM(E91:E160)</f>
        <v>4127116.2700000005</v>
      </c>
      <c r="F161" s="124">
        <f t="shared" si="4"/>
        <v>32049205.68</v>
      </c>
      <c r="G161" s="124">
        <f t="shared" si="4"/>
        <v>36176321.949999996</v>
      </c>
      <c r="H161" s="124">
        <f t="shared" si="4"/>
        <v>2423791.48</v>
      </c>
      <c r="I161" s="124">
        <f t="shared" si="4"/>
        <v>3151628.4700000007</v>
      </c>
      <c r="J161" s="124">
        <f t="shared" si="4"/>
        <v>30600901.999999996</v>
      </c>
      <c r="K161" s="124">
        <f t="shared" si="4"/>
        <v>0</v>
      </c>
      <c r="L161" s="124">
        <f t="shared" si="4"/>
        <v>30600901.999999996</v>
      </c>
    </row>
    <row r="162" spans="1:12" s="93" customFormat="1" ht="11.25">
      <c r="A162" s="126"/>
      <c r="B162" s="137"/>
      <c r="C162" s="137"/>
      <c r="D162" s="137"/>
      <c r="E162" s="25"/>
      <c r="F162" s="25"/>
      <c r="G162" s="26"/>
      <c r="H162" s="25"/>
      <c r="I162" s="26"/>
      <c r="J162" s="25"/>
      <c r="K162" s="26"/>
      <c r="L162" s="25"/>
    </row>
    <row r="163" spans="1:12" s="93" customFormat="1" ht="11.25">
      <c r="A163" s="123" t="s">
        <v>508</v>
      </c>
      <c r="B163" s="137"/>
      <c r="C163" s="137"/>
      <c r="D163" s="137"/>
      <c r="E163" s="25"/>
      <c r="F163" s="25"/>
      <c r="G163" s="26"/>
      <c r="H163" s="25"/>
      <c r="I163" s="26"/>
      <c r="J163" s="25"/>
      <c r="K163" s="26"/>
      <c r="L163" s="25"/>
    </row>
    <row r="164" spans="1:12" s="93" customFormat="1" ht="11.25">
      <c r="A164" s="126" t="s">
        <v>509</v>
      </c>
      <c r="B164" s="137"/>
      <c r="C164" s="137"/>
      <c r="D164" s="137"/>
      <c r="E164" s="25">
        <v>0</v>
      </c>
      <c r="F164" s="25">
        <v>0</v>
      </c>
      <c r="G164" s="26">
        <v>0</v>
      </c>
      <c r="H164" s="25">
        <v>0</v>
      </c>
      <c r="I164" s="26">
        <v>0</v>
      </c>
      <c r="J164" s="25">
        <v>0</v>
      </c>
      <c r="K164" s="26">
        <v>0</v>
      </c>
      <c r="L164" s="25">
        <v>0</v>
      </c>
    </row>
    <row r="165" spans="1:12" s="93" customFormat="1" ht="11.25">
      <c r="A165" s="123" t="s">
        <v>510</v>
      </c>
      <c r="B165" s="137"/>
      <c r="C165" s="137"/>
      <c r="D165" s="137"/>
      <c r="E165" s="124">
        <f>SUM(E164)</f>
        <v>0</v>
      </c>
      <c r="F165" s="124">
        <f aca="true" t="shared" si="5" ref="F165:L165">SUM(F164)</f>
        <v>0</v>
      </c>
      <c r="G165" s="124">
        <f t="shared" si="5"/>
        <v>0</v>
      </c>
      <c r="H165" s="124">
        <f t="shared" si="5"/>
        <v>0</v>
      </c>
      <c r="I165" s="124">
        <f t="shared" si="5"/>
        <v>0</v>
      </c>
      <c r="J165" s="124">
        <f t="shared" si="5"/>
        <v>0</v>
      </c>
      <c r="K165" s="124">
        <f t="shared" si="5"/>
        <v>0</v>
      </c>
      <c r="L165" s="124">
        <f t="shared" si="5"/>
        <v>0</v>
      </c>
    </row>
    <row r="166" spans="1:12" s="93" customFormat="1" ht="11.25">
      <c r="A166" s="126"/>
      <c r="B166" s="137"/>
      <c r="C166" s="137"/>
      <c r="D166" s="137"/>
      <c r="E166" s="25"/>
      <c r="F166" s="25"/>
      <c r="G166" s="26"/>
      <c r="H166" s="25"/>
      <c r="I166" s="26"/>
      <c r="J166" s="25"/>
      <c r="K166" s="26"/>
      <c r="L166" s="25"/>
    </row>
    <row r="167" spans="1:12" s="93" customFormat="1" ht="11.25">
      <c r="A167" s="123" t="s">
        <v>511</v>
      </c>
      <c r="B167" s="137"/>
      <c r="C167" s="137"/>
      <c r="D167" s="137"/>
      <c r="E167" s="25"/>
      <c r="F167" s="25"/>
      <c r="G167" s="26"/>
      <c r="H167" s="25"/>
      <c r="I167" s="26"/>
      <c r="J167" s="25"/>
      <c r="K167" s="26"/>
      <c r="L167" s="25"/>
    </row>
    <row r="168" spans="1:12" s="93" customFormat="1" ht="11.25">
      <c r="A168" s="126" t="s">
        <v>512</v>
      </c>
      <c r="B168" s="137"/>
      <c r="C168" s="137"/>
      <c r="D168" s="137"/>
      <c r="E168" s="25">
        <v>177565.46</v>
      </c>
      <c r="F168" s="25">
        <v>14941.83</v>
      </c>
      <c r="G168" s="26">
        <v>192507.29</v>
      </c>
      <c r="H168" s="25">
        <v>0</v>
      </c>
      <c r="I168" s="26">
        <v>0</v>
      </c>
      <c r="J168" s="25">
        <v>192507.29</v>
      </c>
      <c r="K168" s="26">
        <v>0</v>
      </c>
      <c r="L168" s="25">
        <v>192507.29</v>
      </c>
    </row>
    <row r="169" spans="1:12" s="93" customFormat="1" ht="11.25">
      <c r="A169" s="126" t="s">
        <v>513</v>
      </c>
      <c r="B169" s="137"/>
      <c r="C169" s="137"/>
      <c r="D169" s="137"/>
      <c r="E169" s="25">
        <v>0</v>
      </c>
      <c r="F169" s="25">
        <v>0</v>
      </c>
      <c r="G169" s="26">
        <v>0</v>
      </c>
      <c r="H169" s="25">
        <v>0</v>
      </c>
      <c r="I169" s="26">
        <v>0</v>
      </c>
      <c r="J169" s="25">
        <v>0</v>
      </c>
      <c r="K169" s="26">
        <v>0</v>
      </c>
      <c r="L169" s="25">
        <v>0</v>
      </c>
    </row>
    <row r="170" spans="1:12" s="93" customFormat="1" ht="11.25">
      <c r="A170" s="126" t="s">
        <v>514</v>
      </c>
      <c r="B170" s="137"/>
      <c r="C170" s="137"/>
      <c r="D170" s="137"/>
      <c r="E170" s="25">
        <v>-2522.02</v>
      </c>
      <c r="F170" s="25">
        <v>2616.31</v>
      </c>
      <c r="G170" s="26">
        <v>94.29</v>
      </c>
      <c r="H170" s="25">
        <v>2845594.79</v>
      </c>
      <c r="I170" s="26">
        <v>0</v>
      </c>
      <c r="J170" s="25">
        <v>-2845500.5</v>
      </c>
      <c r="K170" s="26">
        <v>0</v>
      </c>
      <c r="L170" s="25">
        <v>-2845500.5</v>
      </c>
    </row>
    <row r="171" spans="1:12" s="93" customFormat="1" ht="11.25">
      <c r="A171" s="126" t="s">
        <v>515</v>
      </c>
      <c r="B171" s="137"/>
      <c r="C171" s="137"/>
      <c r="D171" s="137"/>
      <c r="E171" s="25">
        <v>10008.33</v>
      </c>
      <c r="F171" s="25">
        <v>143179.27</v>
      </c>
      <c r="G171" s="26">
        <v>153187.6</v>
      </c>
      <c r="H171" s="25">
        <v>0</v>
      </c>
      <c r="I171" s="26">
        <v>0</v>
      </c>
      <c r="J171" s="25">
        <v>153187.6</v>
      </c>
      <c r="K171" s="26">
        <v>0</v>
      </c>
      <c r="L171" s="25">
        <v>153187.6</v>
      </c>
    </row>
    <row r="172" spans="1:12" s="93" customFormat="1" ht="11.25">
      <c r="A172" s="126" t="s">
        <v>516</v>
      </c>
      <c r="B172" s="137"/>
      <c r="C172" s="137"/>
      <c r="D172" s="137"/>
      <c r="E172" s="25">
        <v>0</v>
      </c>
      <c r="F172" s="25">
        <v>0</v>
      </c>
      <c r="G172" s="26">
        <v>0</v>
      </c>
      <c r="H172" s="25">
        <v>0</v>
      </c>
      <c r="I172" s="26">
        <v>0</v>
      </c>
      <c r="J172" s="25">
        <v>0</v>
      </c>
      <c r="K172" s="26">
        <v>0</v>
      </c>
      <c r="L172" s="25">
        <v>0</v>
      </c>
    </row>
    <row r="173" spans="1:12" s="93" customFormat="1" ht="11.25">
      <c r="A173" s="123" t="s">
        <v>517</v>
      </c>
      <c r="B173" s="137"/>
      <c r="C173" s="137"/>
      <c r="D173" s="137"/>
      <c r="E173" s="124">
        <f aca="true" t="shared" si="6" ref="E173:L173">SUM(E168:E172)</f>
        <v>185051.77</v>
      </c>
      <c r="F173" s="124">
        <f t="shared" si="6"/>
        <v>160737.40999999997</v>
      </c>
      <c r="G173" s="124">
        <f t="shared" si="6"/>
        <v>345789.18000000005</v>
      </c>
      <c r="H173" s="124">
        <f t="shared" si="6"/>
        <v>2845594.79</v>
      </c>
      <c r="I173" s="124">
        <f t="shared" si="6"/>
        <v>0</v>
      </c>
      <c r="J173" s="124">
        <f t="shared" si="6"/>
        <v>-2499805.61</v>
      </c>
      <c r="K173" s="124">
        <f t="shared" si="6"/>
        <v>0</v>
      </c>
      <c r="L173" s="124">
        <f t="shared" si="6"/>
        <v>-2499805.61</v>
      </c>
    </row>
    <row r="174" spans="1:12" s="93" customFormat="1" ht="11.25">
      <c r="A174" s="126"/>
      <c r="B174" s="137"/>
      <c r="C174" s="137"/>
      <c r="D174" s="137"/>
      <c r="E174" s="25"/>
      <c r="F174" s="25"/>
      <c r="G174" s="26"/>
      <c r="H174" s="25"/>
      <c r="I174" s="26"/>
      <c r="J174" s="25"/>
      <c r="K174" s="26"/>
      <c r="L174" s="25"/>
    </row>
    <row r="175" spans="1:12" s="93" customFormat="1" ht="11.25">
      <c r="A175" s="127" t="s">
        <v>518</v>
      </c>
      <c r="B175" s="141"/>
      <c r="C175" s="141"/>
      <c r="D175" s="141"/>
      <c r="E175" s="128">
        <f aca="true" t="shared" si="7" ref="E175:L175">SUM(E38,E66,E84,E88,E161,E165,E173)</f>
        <v>78480757.09</v>
      </c>
      <c r="F175" s="128">
        <f t="shared" si="7"/>
        <v>304246676.20000005</v>
      </c>
      <c r="G175" s="128">
        <f t="shared" si="7"/>
        <v>382727433.28999996</v>
      </c>
      <c r="H175" s="128">
        <f t="shared" si="7"/>
        <v>7890115.44</v>
      </c>
      <c r="I175" s="128">
        <f t="shared" si="7"/>
        <v>37659100.230000004</v>
      </c>
      <c r="J175" s="128">
        <f t="shared" si="7"/>
        <v>337178217.61999995</v>
      </c>
      <c r="K175" s="128">
        <f t="shared" si="7"/>
        <v>0</v>
      </c>
      <c r="L175" s="128">
        <f t="shared" si="7"/>
        <v>337178217.61999995</v>
      </c>
    </row>
    <row r="176" spans="1:12" s="93" customFormat="1" ht="11.25">
      <c r="A176" s="89"/>
      <c r="E176" s="158"/>
      <c r="F176" s="158"/>
      <c r="G176" s="158"/>
      <c r="H176" s="158"/>
      <c r="I176" s="158"/>
      <c r="J176" s="158"/>
      <c r="K176" s="158"/>
      <c r="L176" s="158"/>
    </row>
    <row r="177" spans="1:12" s="93" customFormat="1" ht="11.25">
      <c r="A177" s="134" t="s">
        <v>354</v>
      </c>
      <c r="B177" s="135"/>
      <c r="C177" s="135"/>
      <c r="D177" s="135"/>
      <c r="E177" s="243" t="s">
        <v>355</v>
      </c>
      <c r="F177" s="244"/>
      <c r="G177" s="244"/>
      <c r="H177" s="243" t="s">
        <v>212</v>
      </c>
      <c r="I177" s="244"/>
      <c r="J177" s="245" t="s">
        <v>356</v>
      </c>
      <c r="K177" s="245" t="s">
        <v>357</v>
      </c>
      <c r="L177" s="246" t="s">
        <v>358</v>
      </c>
    </row>
    <row r="178" spans="1:12" s="93" customFormat="1" ht="11.25">
      <c r="A178" s="136" t="s">
        <v>359</v>
      </c>
      <c r="B178" s="137"/>
      <c r="C178" s="138"/>
      <c r="D178" s="138"/>
      <c r="E178" s="243" t="s">
        <v>360</v>
      </c>
      <c r="F178" s="245" t="s">
        <v>361</v>
      </c>
      <c r="G178" s="243" t="s">
        <v>362</v>
      </c>
      <c r="H178" s="245" t="s">
        <v>363</v>
      </c>
      <c r="I178" s="245" t="s">
        <v>364</v>
      </c>
      <c r="J178" s="245"/>
      <c r="K178" s="245"/>
      <c r="L178" s="247"/>
    </row>
    <row r="179" spans="1:12" s="93" customFormat="1" ht="11.25">
      <c r="A179" s="136" t="s">
        <v>365</v>
      </c>
      <c r="B179" s="137"/>
      <c r="C179" s="137"/>
      <c r="D179" s="138"/>
      <c r="E179" s="243"/>
      <c r="F179" s="245"/>
      <c r="G179" s="243"/>
      <c r="H179" s="245"/>
      <c r="I179" s="245"/>
      <c r="J179" s="245"/>
      <c r="K179" s="245"/>
      <c r="L179" s="247"/>
    </row>
    <row r="180" spans="1:12" s="93" customFormat="1" ht="22.5" customHeight="1">
      <c r="A180" s="139" t="s">
        <v>366</v>
      </c>
      <c r="B180" s="140"/>
      <c r="C180" s="141"/>
      <c r="D180" s="140"/>
      <c r="E180" s="243"/>
      <c r="F180" s="245"/>
      <c r="G180" s="243"/>
      <c r="H180" s="245"/>
      <c r="I180" s="245"/>
      <c r="J180" s="245"/>
      <c r="K180" s="245"/>
      <c r="L180" s="248"/>
    </row>
    <row r="181" spans="1:12" s="93" customFormat="1" ht="11.25">
      <c r="A181" s="142" t="s">
        <v>367</v>
      </c>
      <c r="B181" s="143"/>
      <c r="C181" s="143"/>
      <c r="D181" s="143"/>
      <c r="E181" s="144"/>
      <c r="F181" s="144"/>
      <c r="G181" s="145"/>
      <c r="H181" s="144"/>
      <c r="I181" s="145"/>
      <c r="J181" s="146"/>
      <c r="K181" s="147"/>
      <c r="L181" s="146"/>
    </row>
    <row r="182" spans="1:12" s="93" customFormat="1" ht="11.25">
      <c r="A182" s="123" t="s">
        <v>519</v>
      </c>
      <c r="B182" s="137"/>
      <c r="C182" s="138"/>
      <c r="D182" s="138"/>
      <c r="E182" s="148"/>
      <c r="F182" s="148"/>
      <c r="G182" s="149"/>
      <c r="H182" s="148"/>
      <c r="I182" s="149"/>
      <c r="J182" s="150"/>
      <c r="K182" s="151"/>
      <c r="L182" s="150"/>
    </row>
    <row r="183" spans="1:12" s="93" customFormat="1" ht="11.25">
      <c r="A183" s="123" t="s">
        <v>393</v>
      </c>
      <c r="B183" s="137"/>
      <c r="C183" s="137"/>
      <c r="D183" s="137"/>
      <c r="E183" s="154"/>
      <c r="F183" s="154"/>
      <c r="G183" s="155"/>
      <c r="H183" s="154"/>
      <c r="I183" s="155"/>
      <c r="J183" s="154"/>
      <c r="K183" s="155"/>
      <c r="L183" s="154"/>
    </row>
    <row r="184" spans="1:12" s="93" customFormat="1" ht="11.25">
      <c r="A184" s="126" t="s">
        <v>520</v>
      </c>
      <c r="B184" s="137"/>
      <c r="C184" s="137"/>
      <c r="D184" s="137"/>
      <c r="E184" s="25">
        <v>43210.79</v>
      </c>
      <c r="F184" s="25">
        <v>154412.85</v>
      </c>
      <c r="G184" s="26">
        <v>197623.64</v>
      </c>
      <c r="H184" s="25">
        <v>0</v>
      </c>
      <c r="I184" s="26">
        <v>0</v>
      </c>
      <c r="J184" s="25">
        <v>197623.64</v>
      </c>
      <c r="K184" s="26">
        <v>0</v>
      </c>
      <c r="L184" s="25">
        <v>197623.64</v>
      </c>
    </row>
    <row r="185" spans="1:12" s="93" customFormat="1" ht="11.25">
      <c r="A185" s="126" t="s">
        <v>521</v>
      </c>
      <c r="B185" s="137"/>
      <c r="C185" s="137"/>
      <c r="D185" s="137"/>
      <c r="E185" s="25">
        <v>512448.51</v>
      </c>
      <c r="F185" s="25">
        <v>0</v>
      </c>
      <c r="G185" s="26">
        <v>512448.51</v>
      </c>
      <c r="H185" s="25">
        <v>0</v>
      </c>
      <c r="I185" s="26">
        <v>0</v>
      </c>
      <c r="J185" s="25">
        <v>512448.51</v>
      </c>
      <c r="K185" s="26">
        <v>0</v>
      </c>
      <c r="L185" s="25">
        <v>512448.51</v>
      </c>
    </row>
    <row r="186" spans="1:12" s="93" customFormat="1" ht="11.25">
      <c r="A186" s="123" t="s">
        <v>419</v>
      </c>
      <c r="B186" s="137"/>
      <c r="C186" s="137"/>
      <c r="D186" s="137"/>
      <c r="E186" s="124">
        <f aca="true" t="shared" si="8" ref="E186:L186">SUM(E184:E185)</f>
        <v>555659.3</v>
      </c>
      <c r="F186" s="124">
        <f t="shared" si="8"/>
        <v>154412.85</v>
      </c>
      <c r="G186" s="124">
        <f t="shared" si="8"/>
        <v>710072.15</v>
      </c>
      <c r="H186" s="124">
        <f t="shared" si="8"/>
        <v>0</v>
      </c>
      <c r="I186" s="124">
        <f t="shared" si="8"/>
        <v>0</v>
      </c>
      <c r="J186" s="124">
        <f t="shared" si="8"/>
        <v>710072.15</v>
      </c>
      <c r="K186" s="124">
        <f t="shared" si="8"/>
        <v>0</v>
      </c>
      <c r="L186" s="124">
        <f t="shared" si="8"/>
        <v>710072.15</v>
      </c>
    </row>
    <row r="187" spans="1:12" s="93" customFormat="1" ht="11.25">
      <c r="A187" s="126"/>
      <c r="B187" s="137"/>
      <c r="C187" s="137"/>
      <c r="D187" s="137"/>
      <c r="E187" s="25"/>
      <c r="F187" s="25"/>
      <c r="G187" s="26"/>
      <c r="H187" s="25"/>
      <c r="I187" s="26"/>
      <c r="J187" s="25"/>
      <c r="K187" s="26"/>
      <c r="L187" s="25"/>
    </row>
    <row r="188" spans="1:12" s="93" customFormat="1" ht="11.25">
      <c r="A188" s="123" t="s">
        <v>434</v>
      </c>
      <c r="B188" s="137"/>
      <c r="C188" s="137"/>
      <c r="D188" s="137"/>
      <c r="E188" s="25"/>
      <c r="F188" s="25"/>
      <c r="G188" s="26"/>
      <c r="H188" s="25"/>
      <c r="I188" s="26"/>
      <c r="J188" s="25"/>
      <c r="K188" s="26"/>
      <c r="L188" s="25"/>
    </row>
    <row r="189" spans="1:12" s="93" customFormat="1" ht="11.25">
      <c r="A189" s="126" t="s">
        <v>522</v>
      </c>
      <c r="B189" s="137"/>
      <c r="C189" s="137"/>
      <c r="D189" s="137"/>
      <c r="E189" s="25">
        <v>0</v>
      </c>
      <c r="F189" s="25">
        <v>0</v>
      </c>
      <c r="G189" s="26">
        <v>0</v>
      </c>
      <c r="H189" s="25">
        <v>1685760.9</v>
      </c>
      <c r="I189" s="26">
        <v>210763</v>
      </c>
      <c r="J189" s="25">
        <v>-1896523.9</v>
      </c>
      <c r="K189" s="26">
        <v>0</v>
      </c>
      <c r="L189" s="25">
        <v>-1896523.9</v>
      </c>
    </row>
    <row r="190" spans="1:12" s="93" customFormat="1" ht="11.25">
      <c r="A190" s="126" t="s">
        <v>380</v>
      </c>
      <c r="B190" s="137"/>
      <c r="C190" s="137"/>
      <c r="D190" s="137"/>
      <c r="E190" s="25">
        <v>5789511.01</v>
      </c>
      <c r="F190" s="25">
        <v>39973701.52</v>
      </c>
      <c r="G190" s="26">
        <v>45763212.53</v>
      </c>
      <c r="H190" s="25">
        <v>2360477.53</v>
      </c>
      <c r="I190" s="26">
        <v>6248503.4</v>
      </c>
      <c r="J190" s="25">
        <v>37154231.6</v>
      </c>
      <c r="K190" s="26">
        <v>0</v>
      </c>
      <c r="L190" s="25">
        <v>37154231.6</v>
      </c>
    </row>
    <row r="191" spans="1:12" s="93" customFormat="1" ht="11.25">
      <c r="A191" s="126" t="s">
        <v>523</v>
      </c>
      <c r="B191" s="137"/>
      <c r="C191" s="137"/>
      <c r="D191" s="137"/>
      <c r="E191" s="25">
        <v>0</v>
      </c>
      <c r="F191" s="25">
        <v>0</v>
      </c>
      <c r="G191" s="26">
        <v>0</v>
      </c>
      <c r="H191" s="25">
        <v>0</v>
      </c>
      <c r="I191" s="26">
        <v>0</v>
      </c>
      <c r="J191" s="25">
        <v>0</v>
      </c>
      <c r="K191" s="26">
        <v>0</v>
      </c>
      <c r="L191" s="25">
        <v>0</v>
      </c>
    </row>
    <row r="192" spans="1:12" s="93" customFormat="1" ht="11.25">
      <c r="A192" s="123" t="s">
        <v>435</v>
      </c>
      <c r="B192" s="137"/>
      <c r="C192" s="137"/>
      <c r="D192" s="137"/>
      <c r="E192" s="124">
        <f aca="true" t="shared" si="9" ref="E192:L192">SUM(E189:E191)</f>
        <v>5789511.01</v>
      </c>
      <c r="F192" s="124">
        <f t="shared" si="9"/>
        <v>39973701.52</v>
      </c>
      <c r="G192" s="124">
        <f t="shared" si="9"/>
        <v>45763212.53</v>
      </c>
      <c r="H192" s="124">
        <f t="shared" si="9"/>
        <v>4046238.4299999997</v>
      </c>
      <c r="I192" s="124">
        <f t="shared" si="9"/>
        <v>6459266.4</v>
      </c>
      <c r="J192" s="124">
        <f t="shared" si="9"/>
        <v>35257707.7</v>
      </c>
      <c r="K192" s="124">
        <f t="shared" si="9"/>
        <v>0</v>
      </c>
      <c r="L192" s="124">
        <f t="shared" si="9"/>
        <v>35257707.7</v>
      </c>
    </row>
    <row r="193" spans="1:12" s="93" customFormat="1" ht="11.25">
      <c r="A193" s="126"/>
      <c r="B193" s="137"/>
      <c r="C193" s="137"/>
      <c r="D193" s="137"/>
      <c r="E193" s="25"/>
      <c r="F193" s="25"/>
      <c r="G193" s="26"/>
      <c r="H193" s="25"/>
      <c r="I193" s="26"/>
      <c r="J193" s="25"/>
      <c r="K193" s="26"/>
      <c r="L193" s="25"/>
    </row>
    <row r="194" spans="1:12" s="93" customFormat="1" ht="11.25">
      <c r="A194" s="123" t="s">
        <v>436</v>
      </c>
      <c r="B194" s="137"/>
      <c r="C194" s="137"/>
      <c r="D194" s="137"/>
      <c r="E194" s="25"/>
      <c r="F194" s="25"/>
      <c r="G194" s="26"/>
      <c r="H194" s="25"/>
      <c r="I194" s="26"/>
      <c r="J194" s="25"/>
      <c r="K194" s="26"/>
      <c r="L194" s="25"/>
    </row>
    <row r="195" spans="1:12" s="93" customFormat="1" ht="11.25">
      <c r="A195" s="126" t="s">
        <v>524</v>
      </c>
      <c r="B195" s="137"/>
      <c r="C195" s="137"/>
      <c r="D195" s="137"/>
      <c r="E195" s="25">
        <v>-1003163.01</v>
      </c>
      <c r="F195" s="25">
        <v>1003163.01</v>
      </c>
      <c r="G195" s="26">
        <v>0</v>
      </c>
      <c r="H195" s="25">
        <v>0</v>
      </c>
      <c r="I195" s="26">
        <v>0</v>
      </c>
      <c r="J195" s="25">
        <v>0</v>
      </c>
      <c r="K195" s="26">
        <v>0</v>
      </c>
      <c r="L195" s="25">
        <v>0</v>
      </c>
    </row>
    <row r="196" spans="1:12" s="93" customFormat="1" ht="11.25">
      <c r="A196" s="157" t="s">
        <v>439</v>
      </c>
      <c r="B196" s="137"/>
      <c r="C196" s="137"/>
      <c r="D196" s="137"/>
      <c r="E196" s="25">
        <v>0</v>
      </c>
      <c r="F196" s="25">
        <v>0</v>
      </c>
      <c r="G196" s="26">
        <v>0</v>
      </c>
      <c r="H196" s="25">
        <v>0</v>
      </c>
      <c r="I196" s="26">
        <v>0</v>
      </c>
      <c r="J196" s="25">
        <v>0</v>
      </c>
      <c r="K196" s="26">
        <v>0</v>
      </c>
      <c r="L196" s="25">
        <v>0</v>
      </c>
    </row>
    <row r="197" spans="1:12" s="93" customFormat="1" ht="11.25">
      <c r="A197" s="126" t="s">
        <v>525</v>
      </c>
      <c r="B197" s="137"/>
      <c r="C197" s="137"/>
      <c r="D197" s="137"/>
      <c r="E197" s="25">
        <v>1833538.17</v>
      </c>
      <c r="F197" s="25">
        <v>25513125.62</v>
      </c>
      <c r="G197" s="26">
        <v>27346663.79</v>
      </c>
      <c r="H197" s="25">
        <v>0</v>
      </c>
      <c r="I197" s="26">
        <v>0</v>
      </c>
      <c r="J197" s="25">
        <v>27346663.79</v>
      </c>
      <c r="K197" s="26">
        <v>0</v>
      </c>
      <c r="L197" s="25">
        <v>27346663.79</v>
      </c>
    </row>
    <row r="198" spans="1:12" s="93" customFormat="1" ht="11.25">
      <c r="A198" s="123" t="s">
        <v>507</v>
      </c>
      <c r="B198" s="137"/>
      <c r="C198" s="137"/>
      <c r="D198" s="137"/>
      <c r="E198" s="124">
        <f aca="true" t="shared" si="10" ref="E198:L198">SUM(E195:E197)</f>
        <v>830375.1599999999</v>
      </c>
      <c r="F198" s="124">
        <f t="shared" si="10"/>
        <v>26516288.630000003</v>
      </c>
      <c r="G198" s="124">
        <f t="shared" si="10"/>
        <v>27346663.79</v>
      </c>
      <c r="H198" s="124">
        <f t="shared" si="10"/>
        <v>0</v>
      </c>
      <c r="I198" s="124">
        <f t="shared" si="10"/>
        <v>0</v>
      </c>
      <c r="J198" s="124">
        <f t="shared" si="10"/>
        <v>27346663.79</v>
      </c>
      <c r="K198" s="124">
        <f t="shared" si="10"/>
        <v>0</v>
      </c>
      <c r="L198" s="124">
        <f t="shared" si="10"/>
        <v>27346663.79</v>
      </c>
    </row>
    <row r="199" spans="1:12" s="93" customFormat="1" ht="11.25">
      <c r="A199" s="126"/>
      <c r="B199" s="137"/>
      <c r="C199" s="137"/>
      <c r="D199" s="137"/>
      <c r="E199" s="25"/>
      <c r="F199" s="25"/>
      <c r="G199" s="26"/>
      <c r="H199" s="25"/>
      <c r="I199" s="26"/>
      <c r="J199" s="25"/>
      <c r="K199" s="26"/>
      <c r="L199" s="25"/>
    </row>
    <row r="200" spans="1:12" s="93" customFormat="1" ht="11.25">
      <c r="A200" s="123" t="s">
        <v>511</v>
      </c>
      <c r="B200" s="137"/>
      <c r="C200" s="137"/>
      <c r="D200" s="137"/>
      <c r="E200" s="25"/>
      <c r="F200" s="25"/>
      <c r="G200" s="26"/>
      <c r="H200" s="25"/>
      <c r="I200" s="26"/>
      <c r="J200" s="25"/>
      <c r="K200" s="26"/>
      <c r="L200" s="25"/>
    </row>
    <row r="201" spans="1:12" s="93" customFormat="1" ht="11.25">
      <c r="A201" s="126" t="s">
        <v>513</v>
      </c>
      <c r="B201" s="137"/>
      <c r="C201" s="137"/>
      <c r="D201" s="137"/>
      <c r="E201" s="25">
        <v>716089.83</v>
      </c>
      <c r="F201" s="25">
        <v>76626.08</v>
      </c>
      <c r="G201" s="26">
        <v>792715.91</v>
      </c>
      <c r="H201" s="25">
        <v>0</v>
      </c>
      <c r="I201" s="26">
        <v>0</v>
      </c>
      <c r="J201" s="25">
        <v>792715.91</v>
      </c>
      <c r="K201" s="26">
        <v>0</v>
      </c>
      <c r="L201" s="25">
        <v>792715.91</v>
      </c>
    </row>
    <row r="202" spans="1:12" s="93" customFormat="1" ht="11.25">
      <c r="A202" s="123" t="s">
        <v>517</v>
      </c>
      <c r="B202" s="137"/>
      <c r="C202" s="137"/>
      <c r="D202" s="137"/>
      <c r="E202" s="124">
        <f aca="true" t="shared" si="11" ref="E202:L202">SUM(E201:E201)</f>
        <v>716089.83</v>
      </c>
      <c r="F202" s="124">
        <f t="shared" si="11"/>
        <v>76626.08</v>
      </c>
      <c r="G202" s="124">
        <f t="shared" si="11"/>
        <v>792715.91</v>
      </c>
      <c r="H202" s="124">
        <f t="shared" si="11"/>
        <v>0</v>
      </c>
      <c r="I202" s="124">
        <f t="shared" si="11"/>
        <v>0</v>
      </c>
      <c r="J202" s="124">
        <f t="shared" si="11"/>
        <v>792715.91</v>
      </c>
      <c r="K202" s="124">
        <f t="shared" si="11"/>
        <v>0</v>
      </c>
      <c r="L202" s="124">
        <f t="shared" si="11"/>
        <v>792715.91</v>
      </c>
    </row>
    <row r="203" spans="1:12" s="93" customFormat="1" ht="11.25">
      <c r="A203" s="126"/>
      <c r="B203" s="137"/>
      <c r="C203" s="137"/>
      <c r="D203" s="137"/>
      <c r="E203" s="25"/>
      <c r="F203" s="25"/>
      <c r="G203" s="26"/>
      <c r="H203" s="25"/>
      <c r="I203" s="26"/>
      <c r="J203" s="25"/>
      <c r="K203" s="26"/>
      <c r="L203" s="25"/>
    </row>
    <row r="204" spans="1:12" s="93" customFormat="1" ht="11.25">
      <c r="A204" s="159" t="s">
        <v>526</v>
      </c>
      <c r="B204" s="141"/>
      <c r="C204" s="141"/>
      <c r="D204" s="141"/>
      <c r="E204" s="128">
        <f aca="true" t="shared" si="12" ref="E204:L204">SUM(E186,E192,E198,E202)</f>
        <v>7891635.3</v>
      </c>
      <c r="F204" s="128">
        <f t="shared" si="12"/>
        <v>66721029.080000006</v>
      </c>
      <c r="G204" s="128">
        <f t="shared" si="12"/>
        <v>74612664.38</v>
      </c>
      <c r="H204" s="128">
        <f t="shared" si="12"/>
        <v>4046238.4299999997</v>
      </c>
      <c r="I204" s="128">
        <f t="shared" si="12"/>
        <v>6459266.4</v>
      </c>
      <c r="J204" s="128">
        <f t="shared" si="12"/>
        <v>64107159.55</v>
      </c>
      <c r="K204" s="128">
        <f t="shared" si="12"/>
        <v>0</v>
      </c>
      <c r="L204" s="128">
        <f t="shared" si="12"/>
        <v>64107159.55</v>
      </c>
    </row>
    <row r="205" spans="1:12" s="93" customFormat="1" ht="11.25">
      <c r="A205" s="89"/>
      <c r="E205" s="158"/>
      <c r="F205" s="158"/>
      <c r="G205" s="158"/>
      <c r="H205" s="158"/>
      <c r="I205" s="158"/>
      <c r="J205" s="158"/>
      <c r="K205" s="158"/>
      <c r="L205" s="158"/>
    </row>
    <row r="206" spans="1:12" s="93" customFormat="1" ht="11.25">
      <c r="A206" s="89"/>
      <c r="E206" s="158"/>
      <c r="F206" s="158"/>
      <c r="G206" s="158"/>
      <c r="H206" s="158"/>
      <c r="I206" s="158"/>
      <c r="J206" s="158"/>
      <c r="K206" s="158"/>
      <c r="L206" s="158"/>
    </row>
    <row r="207" spans="1:12" s="93" customFormat="1" ht="11.25">
      <c r="A207" s="134" t="s">
        <v>354</v>
      </c>
      <c r="B207" s="135"/>
      <c r="C207" s="135"/>
      <c r="D207" s="135"/>
      <c r="E207" s="243" t="s">
        <v>355</v>
      </c>
      <c r="F207" s="244"/>
      <c r="G207" s="244"/>
      <c r="H207" s="243" t="s">
        <v>212</v>
      </c>
      <c r="I207" s="244"/>
      <c r="J207" s="245" t="s">
        <v>356</v>
      </c>
      <c r="K207" s="245" t="s">
        <v>357</v>
      </c>
      <c r="L207" s="246" t="s">
        <v>358</v>
      </c>
    </row>
    <row r="208" spans="1:12" s="93" customFormat="1" ht="11.25">
      <c r="A208" s="136" t="s">
        <v>359</v>
      </c>
      <c r="B208" s="137"/>
      <c r="C208" s="138"/>
      <c r="D208" s="138"/>
      <c r="E208" s="243" t="s">
        <v>360</v>
      </c>
      <c r="F208" s="245" t="s">
        <v>361</v>
      </c>
      <c r="G208" s="243" t="s">
        <v>362</v>
      </c>
      <c r="H208" s="245" t="s">
        <v>363</v>
      </c>
      <c r="I208" s="245" t="s">
        <v>364</v>
      </c>
      <c r="J208" s="245"/>
      <c r="K208" s="245"/>
      <c r="L208" s="247"/>
    </row>
    <row r="209" spans="1:12" s="93" customFormat="1" ht="11.25">
      <c r="A209" s="136" t="s">
        <v>365</v>
      </c>
      <c r="B209" s="137"/>
      <c r="C209" s="137"/>
      <c r="D209" s="138"/>
      <c r="E209" s="243"/>
      <c r="F209" s="245"/>
      <c r="G209" s="243"/>
      <c r="H209" s="245"/>
      <c r="I209" s="245"/>
      <c r="J209" s="245"/>
      <c r="K209" s="245"/>
      <c r="L209" s="247"/>
    </row>
    <row r="210" spans="1:12" s="93" customFormat="1" ht="22.5" customHeight="1">
      <c r="A210" s="139" t="s">
        <v>366</v>
      </c>
      <c r="B210" s="140"/>
      <c r="C210" s="141"/>
      <c r="D210" s="140"/>
      <c r="E210" s="243"/>
      <c r="F210" s="245"/>
      <c r="G210" s="243"/>
      <c r="H210" s="245"/>
      <c r="I210" s="245"/>
      <c r="J210" s="245"/>
      <c r="K210" s="245"/>
      <c r="L210" s="248"/>
    </row>
    <row r="211" spans="1:12" s="93" customFormat="1" ht="11.25">
      <c r="A211" s="142" t="s">
        <v>367</v>
      </c>
      <c r="B211" s="143"/>
      <c r="C211" s="143"/>
      <c r="D211" s="143"/>
      <c r="E211" s="144"/>
      <c r="F211" s="144"/>
      <c r="G211" s="145"/>
      <c r="H211" s="144"/>
      <c r="I211" s="145"/>
      <c r="J211" s="146"/>
      <c r="K211" s="147"/>
      <c r="L211" s="146"/>
    </row>
    <row r="212" spans="1:12" s="93" customFormat="1" ht="11.25">
      <c r="A212" s="123" t="s">
        <v>527</v>
      </c>
      <c r="B212" s="137"/>
      <c r="C212" s="138"/>
      <c r="D212" s="138"/>
      <c r="E212" s="148"/>
      <c r="F212" s="148"/>
      <c r="G212" s="149"/>
      <c r="H212" s="148"/>
      <c r="I212" s="149"/>
      <c r="J212" s="150"/>
      <c r="K212" s="151"/>
      <c r="L212" s="150"/>
    </row>
    <row r="213" spans="1:12" s="93" customFormat="1" ht="11.25">
      <c r="A213" s="123" t="s">
        <v>369</v>
      </c>
      <c r="B213" s="137"/>
      <c r="C213" s="137"/>
      <c r="D213" s="137"/>
      <c r="E213" s="154"/>
      <c r="F213" s="154"/>
      <c r="G213" s="155"/>
      <c r="H213" s="154"/>
      <c r="I213" s="155"/>
      <c r="J213" s="154"/>
      <c r="K213" s="155"/>
      <c r="L213" s="154"/>
    </row>
    <row r="214" spans="1:12" s="93" customFormat="1" ht="11.25">
      <c r="A214" s="126" t="s">
        <v>380</v>
      </c>
      <c r="B214" s="137"/>
      <c r="C214" s="137"/>
      <c r="D214" s="137"/>
      <c r="E214" s="25">
        <v>0</v>
      </c>
      <c r="F214" s="25">
        <v>0</v>
      </c>
      <c r="G214" s="26">
        <v>0</v>
      </c>
      <c r="H214" s="25">
        <v>0</v>
      </c>
      <c r="I214" s="26">
        <v>270978.16</v>
      </c>
      <c r="J214" s="25">
        <v>-270978.16</v>
      </c>
      <c r="K214" s="26">
        <v>0</v>
      </c>
      <c r="L214" s="25">
        <v>-270978.16</v>
      </c>
    </row>
    <row r="215" spans="1:12" s="93" customFormat="1" ht="11.25">
      <c r="A215" s="123" t="s">
        <v>392</v>
      </c>
      <c r="B215" s="137"/>
      <c r="C215" s="137"/>
      <c r="D215" s="137"/>
      <c r="E215" s="124">
        <f aca="true" t="shared" si="13" ref="E215:L215">SUM(E214:E214)</f>
        <v>0</v>
      </c>
      <c r="F215" s="124">
        <f t="shared" si="13"/>
        <v>0</v>
      </c>
      <c r="G215" s="124">
        <f t="shared" si="13"/>
        <v>0</v>
      </c>
      <c r="H215" s="124">
        <f t="shared" si="13"/>
        <v>0</v>
      </c>
      <c r="I215" s="124">
        <f t="shared" si="13"/>
        <v>270978.16</v>
      </c>
      <c r="J215" s="124">
        <f t="shared" si="13"/>
        <v>-270978.16</v>
      </c>
      <c r="K215" s="124">
        <f t="shared" si="13"/>
        <v>0</v>
      </c>
      <c r="L215" s="124">
        <f t="shared" si="13"/>
        <v>-270978.16</v>
      </c>
    </row>
    <row r="216" spans="1:12" s="93" customFormat="1" ht="11.25">
      <c r="A216" s="126"/>
      <c r="B216" s="137"/>
      <c r="C216" s="137"/>
      <c r="D216" s="137"/>
      <c r="E216" s="25"/>
      <c r="F216" s="25"/>
      <c r="G216" s="26"/>
      <c r="H216" s="25"/>
      <c r="I216" s="26"/>
      <c r="J216" s="25"/>
      <c r="K216" s="26"/>
      <c r="L216" s="25"/>
    </row>
    <row r="217" spans="1:12" s="93" customFormat="1" ht="11.25">
      <c r="A217" s="123" t="s">
        <v>434</v>
      </c>
      <c r="B217" s="137"/>
      <c r="C217" s="137"/>
      <c r="D217" s="137"/>
      <c r="E217" s="25"/>
      <c r="F217" s="25"/>
      <c r="G217" s="26"/>
      <c r="H217" s="25"/>
      <c r="I217" s="26"/>
      <c r="J217" s="25"/>
      <c r="K217" s="26"/>
      <c r="L217" s="25"/>
    </row>
    <row r="218" spans="1:12" s="93" customFormat="1" ht="11.25">
      <c r="A218" s="126" t="s">
        <v>380</v>
      </c>
      <c r="B218" s="137"/>
      <c r="C218" s="137"/>
      <c r="D218" s="137"/>
      <c r="E218" s="25">
        <v>-79820406.1</v>
      </c>
      <c r="F218" s="25">
        <v>588063.72</v>
      </c>
      <c r="G218" s="26">
        <v>-79232342.38</v>
      </c>
      <c r="H218" s="25">
        <v>0</v>
      </c>
      <c r="I218" s="26">
        <v>183866.04</v>
      </c>
      <c r="J218" s="25">
        <v>-79416208.42</v>
      </c>
      <c r="K218" s="26">
        <v>0</v>
      </c>
      <c r="L218" s="25">
        <v>-79416208.42</v>
      </c>
    </row>
    <row r="219" spans="1:12" s="93" customFormat="1" ht="11.25">
      <c r="A219" s="126" t="s">
        <v>528</v>
      </c>
      <c r="B219" s="137"/>
      <c r="C219" s="137"/>
      <c r="D219" s="137"/>
      <c r="E219" s="25">
        <v>0</v>
      </c>
      <c r="F219" s="25">
        <v>0</v>
      </c>
      <c r="G219" s="26">
        <v>0</v>
      </c>
      <c r="H219" s="25">
        <v>0</v>
      </c>
      <c r="I219" s="26">
        <v>3208402.61</v>
      </c>
      <c r="J219" s="25">
        <v>-3208402.61</v>
      </c>
      <c r="K219" s="26">
        <v>0</v>
      </c>
      <c r="L219" s="25">
        <v>-3208402.61</v>
      </c>
    </row>
    <row r="220" spans="1:12" s="93" customFormat="1" ht="11.25">
      <c r="A220" s="123" t="s">
        <v>435</v>
      </c>
      <c r="B220" s="137"/>
      <c r="C220" s="137"/>
      <c r="D220" s="137"/>
      <c r="E220" s="124">
        <f>SUM(E218:E219)</f>
        <v>-79820406.1</v>
      </c>
      <c r="F220" s="124">
        <f aca="true" t="shared" si="14" ref="F220:L220">SUM(F218:F219)</f>
        <v>588063.72</v>
      </c>
      <c r="G220" s="124">
        <f t="shared" si="14"/>
        <v>-79232342.38</v>
      </c>
      <c r="H220" s="124">
        <f t="shared" si="14"/>
        <v>0</v>
      </c>
      <c r="I220" s="124">
        <f t="shared" si="14"/>
        <v>3392268.65</v>
      </c>
      <c r="J220" s="124">
        <f t="shared" si="14"/>
        <v>-82624611.03</v>
      </c>
      <c r="K220" s="124">
        <f t="shared" si="14"/>
        <v>0</v>
      </c>
      <c r="L220" s="124">
        <f t="shared" si="14"/>
        <v>-82624611.03</v>
      </c>
    </row>
    <row r="221" spans="1:12" s="93" customFormat="1" ht="11.25">
      <c r="A221" s="160" t="s">
        <v>529</v>
      </c>
      <c r="B221" s="137"/>
      <c r="C221" s="137"/>
      <c r="D221" s="137"/>
      <c r="E221" s="25"/>
      <c r="F221" s="25"/>
      <c r="G221" s="26"/>
      <c r="H221" s="25"/>
      <c r="I221" s="26"/>
      <c r="J221" s="25"/>
      <c r="K221" s="26"/>
      <c r="L221" s="25"/>
    </row>
    <row r="222" spans="1:12" s="93" customFormat="1" ht="11.25">
      <c r="A222" s="127" t="s">
        <v>530</v>
      </c>
      <c r="B222" s="161" t="s">
        <v>531</v>
      </c>
      <c r="C222" s="141"/>
      <c r="D222" s="141"/>
      <c r="E222" s="128">
        <f aca="true" t="shared" si="15" ref="E222:L222">SUM(E215,E220)</f>
        <v>-79820406.1</v>
      </c>
      <c r="F222" s="128">
        <f t="shared" si="15"/>
        <v>588063.72</v>
      </c>
      <c r="G222" s="128">
        <f t="shared" si="15"/>
        <v>-79232342.38</v>
      </c>
      <c r="H222" s="128">
        <f t="shared" si="15"/>
        <v>0</v>
      </c>
      <c r="I222" s="128">
        <f t="shared" si="15"/>
        <v>3663246.81</v>
      </c>
      <c r="J222" s="128">
        <f t="shared" si="15"/>
        <v>-82895589.19</v>
      </c>
      <c r="K222" s="128">
        <f t="shared" si="15"/>
        <v>0</v>
      </c>
      <c r="L222" s="128">
        <f t="shared" si="15"/>
        <v>-82895589.19</v>
      </c>
    </row>
    <row r="223" ht="12.75">
      <c r="C223" s="162"/>
    </row>
    <row r="224" spans="4:12" ht="12.75">
      <c r="D224" s="163"/>
      <c r="E224" s="164"/>
      <c r="F224" s="164"/>
      <c r="G224" s="164"/>
      <c r="H224" s="164"/>
      <c r="I224" s="164"/>
      <c r="J224" s="164"/>
      <c r="K224" s="164"/>
      <c r="L224" s="164"/>
    </row>
    <row r="225" spans="1:12" s="93" customFormat="1" ht="11.25">
      <c r="A225" s="134" t="s">
        <v>354</v>
      </c>
      <c r="B225" s="135"/>
      <c r="C225" s="135"/>
      <c r="D225" s="135"/>
      <c r="E225" s="243" t="s">
        <v>355</v>
      </c>
      <c r="F225" s="244"/>
      <c r="G225" s="244"/>
      <c r="H225" s="243" t="s">
        <v>212</v>
      </c>
      <c r="I225" s="244"/>
      <c r="J225" s="245" t="s">
        <v>356</v>
      </c>
      <c r="K225" s="245" t="s">
        <v>357</v>
      </c>
      <c r="L225" s="246" t="s">
        <v>358</v>
      </c>
    </row>
    <row r="226" spans="1:12" s="93" customFormat="1" ht="11.25">
      <c r="A226" s="136" t="s">
        <v>359</v>
      </c>
      <c r="B226" s="137"/>
      <c r="C226" s="138"/>
      <c r="D226" s="138"/>
      <c r="E226" s="243" t="s">
        <v>360</v>
      </c>
      <c r="F226" s="245" t="s">
        <v>361</v>
      </c>
      <c r="G226" s="243" t="s">
        <v>362</v>
      </c>
      <c r="H226" s="245" t="s">
        <v>363</v>
      </c>
      <c r="I226" s="245" t="s">
        <v>364</v>
      </c>
      <c r="J226" s="245"/>
      <c r="K226" s="245"/>
      <c r="L226" s="247"/>
    </row>
    <row r="227" spans="1:12" s="93" customFormat="1" ht="11.25">
      <c r="A227" s="136" t="s">
        <v>365</v>
      </c>
      <c r="B227" s="137"/>
      <c r="C227" s="137"/>
      <c r="D227" s="138"/>
      <c r="E227" s="243"/>
      <c r="F227" s="245"/>
      <c r="G227" s="243"/>
      <c r="H227" s="245"/>
      <c r="I227" s="245"/>
      <c r="J227" s="245"/>
      <c r="K227" s="245"/>
      <c r="L227" s="247"/>
    </row>
    <row r="228" spans="1:12" s="93" customFormat="1" ht="22.5" customHeight="1">
      <c r="A228" s="139" t="s">
        <v>366</v>
      </c>
      <c r="B228" s="140"/>
      <c r="C228" s="141"/>
      <c r="D228" s="140"/>
      <c r="E228" s="243"/>
      <c r="F228" s="245"/>
      <c r="G228" s="243"/>
      <c r="H228" s="245"/>
      <c r="I228" s="245"/>
      <c r="J228" s="245"/>
      <c r="K228" s="245"/>
      <c r="L228" s="248"/>
    </row>
    <row r="229" spans="1:12" s="93" customFormat="1" ht="11.25">
      <c r="A229" s="142" t="s">
        <v>367</v>
      </c>
      <c r="B229" s="143"/>
      <c r="C229" s="143"/>
      <c r="D229" s="143"/>
      <c r="E229" s="144"/>
      <c r="F229" s="144"/>
      <c r="G229" s="145"/>
      <c r="H229" s="144"/>
      <c r="I229" s="145"/>
      <c r="J229" s="146"/>
      <c r="K229" s="147"/>
      <c r="L229" s="146"/>
    </row>
    <row r="230" spans="1:12" s="93" customFormat="1" ht="11.25">
      <c r="A230" s="123" t="s">
        <v>532</v>
      </c>
      <c r="B230" s="137"/>
      <c r="C230" s="138"/>
      <c r="D230" s="138"/>
      <c r="E230" s="148"/>
      <c r="F230" s="148"/>
      <c r="G230" s="149"/>
      <c r="H230" s="148"/>
      <c r="I230" s="149"/>
      <c r="J230" s="150"/>
      <c r="K230" s="151"/>
      <c r="L230" s="150"/>
    </row>
    <row r="231" spans="1:12" s="93" customFormat="1" ht="11.25">
      <c r="A231" s="123" t="s">
        <v>369</v>
      </c>
      <c r="B231" s="137"/>
      <c r="C231" s="137"/>
      <c r="D231" s="137"/>
      <c r="E231" s="154"/>
      <c r="F231" s="154"/>
      <c r="G231" s="155"/>
      <c r="H231" s="154"/>
      <c r="I231" s="155"/>
      <c r="J231" s="154"/>
      <c r="K231" s="155"/>
      <c r="L231" s="154"/>
    </row>
    <row r="232" spans="1:12" s="93" customFormat="1" ht="11.25">
      <c r="A232" s="126" t="s">
        <v>380</v>
      </c>
      <c r="B232" s="137"/>
      <c r="C232" s="137"/>
      <c r="D232" s="137"/>
      <c r="E232" s="25">
        <v>1664814.52</v>
      </c>
      <c r="F232" s="25">
        <v>11705205.45</v>
      </c>
      <c r="G232" s="26">
        <v>13370019.97</v>
      </c>
      <c r="H232" s="25">
        <v>0</v>
      </c>
      <c r="I232" s="26">
        <v>93388.86</v>
      </c>
      <c r="J232" s="25">
        <v>13276631.11</v>
      </c>
      <c r="K232" s="26">
        <v>0</v>
      </c>
      <c r="L232" s="25">
        <v>13276631.11</v>
      </c>
    </row>
    <row r="233" spans="1:12" s="93" customFormat="1" ht="11.25">
      <c r="A233" s="123" t="s">
        <v>392</v>
      </c>
      <c r="B233" s="137"/>
      <c r="C233" s="137"/>
      <c r="D233" s="137"/>
      <c r="E233" s="124">
        <f aca="true" t="shared" si="16" ref="E233:L233">SUM(E232:E232)</f>
        <v>1664814.52</v>
      </c>
      <c r="F233" s="124">
        <f t="shared" si="16"/>
        <v>11705205.45</v>
      </c>
      <c r="G233" s="124">
        <f t="shared" si="16"/>
        <v>13370019.97</v>
      </c>
      <c r="H233" s="124">
        <f t="shared" si="16"/>
        <v>0</v>
      </c>
      <c r="I233" s="124">
        <f t="shared" si="16"/>
        <v>93388.86</v>
      </c>
      <c r="J233" s="124">
        <f t="shared" si="16"/>
        <v>13276631.11</v>
      </c>
      <c r="K233" s="124">
        <f t="shared" si="16"/>
        <v>0</v>
      </c>
      <c r="L233" s="124">
        <f t="shared" si="16"/>
        <v>13276631.11</v>
      </c>
    </row>
    <row r="234" spans="1:12" s="93" customFormat="1" ht="11.25">
      <c r="A234" s="126"/>
      <c r="B234" s="137"/>
      <c r="C234" s="137"/>
      <c r="D234" s="137"/>
      <c r="E234" s="25"/>
      <c r="F234" s="25"/>
      <c r="G234" s="26"/>
      <c r="H234" s="25"/>
      <c r="I234" s="26"/>
      <c r="J234" s="25"/>
      <c r="K234" s="26"/>
      <c r="L234" s="25"/>
    </row>
    <row r="235" spans="1:12" s="93" customFormat="1" ht="11.25">
      <c r="A235" s="123" t="s">
        <v>434</v>
      </c>
      <c r="B235" s="137"/>
      <c r="C235" s="137"/>
      <c r="D235" s="137"/>
      <c r="E235" s="25"/>
      <c r="F235" s="25"/>
      <c r="G235" s="26"/>
      <c r="H235" s="25"/>
      <c r="I235" s="26"/>
      <c r="J235" s="25"/>
      <c r="K235" s="26"/>
      <c r="L235" s="25"/>
    </row>
    <row r="236" spans="1:12" s="93" customFormat="1" ht="11.25">
      <c r="A236" s="126" t="s">
        <v>380</v>
      </c>
      <c r="B236" s="137"/>
      <c r="C236" s="137"/>
      <c r="D236" s="137"/>
      <c r="E236" s="25">
        <v>-618.68</v>
      </c>
      <c r="F236" s="25">
        <v>211846.28</v>
      </c>
      <c r="G236" s="26">
        <v>211227.6</v>
      </c>
      <c r="H236" s="25">
        <v>3869.04</v>
      </c>
      <c r="I236" s="26">
        <v>610</v>
      </c>
      <c r="J236" s="25">
        <v>206748.56</v>
      </c>
      <c r="K236" s="26">
        <v>0</v>
      </c>
      <c r="L236" s="25">
        <v>206748.56</v>
      </c>
    </row>
    <row r="237" spans="1:12" s="93" customFormat="1" ht="11.25">
      <c r="A237" s="123" t="s">
        <v>435</v>
      </c>
      <c r="B237" s="137"/>
      <c r="C237" s="137"/>
      <c r="D237" s="137"/>
      <c r="E237" s="124">
        <f aca="true" t="shared" si="17" ref="E237:L237">SUM(E236:E236)</f>
        <v>-618.68</v>
      </c>
      <c r="F237" s="124">
        <f t="shared" si="17"/>
        <v>211846.28</v>
      </c>
      <c r="G237" s="124">
        <f t="shared" si="17"/>
        <v>211227.6</v>
      </c>
      <c r="H237" s="124">
        <f t="shared" si="17"/>
        <v>3869.04</v>
      </c>
      <c r="I237" s="124">
        <f t="shared" si="17"/>
        <v>610</v>
      </c>
      <c r="J237" s="124">
        <f t="shared" si="17"/>
        <v>206748.56</v>
      </c>
      <c r="K237" s="124">
        <f t="shared" si="17"/>
        <v>0</v>
      </c>
      <c r="L237" s="124">
        <f t="shared" si="17"/>
        <v>206748.56</v>
      </c>
    </row>
    <row r="238" spans="1:12" s="93" customFormat="1" ht="11.25">
      <c r="A238" s="123"/>
      <c r="B238" s="137"/>
      <c r="C238" s="137"/>
      <c r="D238" s="137"/>
      <c r="E238" s="124"/>
      <c r="F238" s="124"/>
      <c r="G238" s="165"/>
      <c r="H238" s="124"/>
      <c r="I238" s="165"/>
      <c r="J238" s="124"/>
      <c r="K238" s="165"/>
      <c r="L238" s="124"/>
    </row>
    <row r="239" spans="1:12" s="93" customFormat="1" ht="11.25">
      <c r="A239" s="123" t="s">
        <v>436</v>
      </c>
      <c r="B239" s="137"/>
      <c r="C239" s="137"/>
      <c r="D239" s="137"/>
      <c r="E239" s="25"/>
      <c r="F239" s="25"/>
      <c r="G239" s="26"/>
      <c r="H239" s="25"/>
      <c r="I239" s="26"/>
      <c r="J239" s="25"/>
      <c r="K239" s="26"/>
      <c r="L239" s="25"/>
    </row>
    <row r="240" spans="1:12" s="93" customFormat="1" ht="11.25">
      <c r="A240" s="126" t="s">
        <v>466</v>
      </c>
      <c r="B240" s="137"/>
      <c r="C240" s="137"/>
      <c r="D240" s="137"/>
      <c r="E240" s="25">
        <v>50075.03</v>
      </c>
      <c r="F240" s="25">
        <v>476021.11</v>
      </c>
      <c r="G240" s="26">
        <v>526096.14</v>
      </c>
      <c r="H240" s="25">
        <v>0</v>
      </c>
      <c r="I240" s="26">
        <v>0</v>
      </c>
      <c r="J240" s="25">
        <v>526096.14</v>
      </c>
      <c r="K240" s="26">
        <v>0</v>
      </c>
      <c r="L240" s="25">
        <v>526096.14</v>
      </c>
    </row>
    <row r="241" spans="1:12" s="93" customFormat="1" ht="11.25">
      <c r="A241" s="126" t="s">
        <v>533</v>
      </c>
      <c r="B241" s="137"/>
      <c r="C241" s="137"/>
      <c r="D241" s="137"/>
      <c r="E241" s="25">
        <v>3281924.17</v>
      </c>
      <c r="F241" s="25">
        <v>5714566.5</v>
      </c>
      <c r="G241" s="26">
        <v>8996490.67</v>
      </c>
      <c r="H241" s="25">
        <v>0</v>
      </c>
      <c r="I241" s="26">
        <v>168325.29</v>
      </c>
      <c r="J241" s="25">
        <v>8828165.38</v>
      </c>
      <c r="K241" s="26">
        <v>0</v>
      </c>
      <c r="L241" s="25">
        <v>8828165.38</v>
      </c>
    </row>
    <row r="242" spans="1:12" s="93" customFormat="1" ht="11.25">
      <c r="A242" s="123" t="s">
        <v>507</v>
      </c>
      <c r="B242" s="137"/>
      <c r="C242" s="137"/>
      <c r="D242" s="137"/>
      <c r="E242" s="124">
        <f>SUM(E240:E241)</f>
        <v>3331999.1999999997</v>
      </c>
      <c r="F242" s="124">
        <f aca="true" t="shared" si="18" ref="F242:L242">SUM(F240:F241)</f>
        <v>6190587.61</v>
      </c>
      <c r="G242" s="124">
        <f t="shared" si="18"/>
        <v>9522586.81</v>
      </c>
      <c r="H242" s="124">
        <f t="shared" si="18"/>
        <v>0</v>
      </c>
      <c r="I242" s="124">
        <f t="shared" si="18"/>
        <v>168325.29</v>
      </c>
      <c r="J242" s="124">
        <f t="shared" si="18"/>
        <v>9354261.520000001</v>
      </c>
      <c r="K242" s="124">
        <f t="shared" si="18"/>
        <v>0</v>
      </c>
      <c r="L242" s="124">
        <f t="shared" si="18"/>
        <v>9354261.520000001</v>
      </c>
    </row>
    <row r="243" spans="1:12" s="93" customFormat="1" ht="11.25">
      <c r="A243" s="123"/>
      <c r="B243" s="137"/>
      <c r="C243" s="137"/>
      <c r="D243" s="137"/>
      <c r="E243" s="124"/>
      <c r="F243" s="124"/>
      <c r="G243" s="165"/>
      <c r="H243" s="124"/>
      <c r="I243" s="165"/>
      <c r="J243" s="124"/>
      <c r="K243" s="165"/>
      <c r="L243" s="124"/>
    </row>
    <row r="244" spans="1:12" s="93" customFormat="1" ht="11.25">
      <c r="A244" s="127" t="s">
        <v>534</v>
      </c>
      <c r="B244" s="141"/>
      <c r="C244" s="141"/>
      <c r="D244" s="141"/>
      <c r="E244" s="128">
        <f aca="true" t="shared" si="19" ref="E244:L244">SUM(E233,E237,E242)</f>
        <v>4996195.04</v>
      </c>
      <c r="F244" s="128">
        <f t="shared" si="19"/>
        <v>18107639.34</v>
      </c>
      <c r="G244" s="128">
        <f t="shared" si="19"/>
        <v>23103834.380000003</v>
      </c>
      <c r="H244" s="128">
        <f t="shared" si="19"/>
        <v>3869.04</v>
      </c>
      <c r="I244" s="128">
        <f t="shared" si="19"/>
        <v>262324.15</v>
      </c>
      <c r="J244" s="128">
        <f t="shared" si="19"/>
        <v>22837641.19</v>
      </c>
      <c r="K244" s="128">
        <f t="shared" si="19"/>
        <v>0</v>
      </c>
      <c r="L244" s="128">
        <f t="shared" si="19"/>
        <v>22837641.19</v>
      </c>
    </row>
    <row r="246" spans="1:12" s="93" customFormat="1" ht="11.25">
      <c r="A246" s="134" t="s">
        <v>354</v>
      </c>
      <c r="B246" s="135"/>
      <c r="C246" s="135"/>
      <c r="D246" s="135"/>
      <c r="E246" s="243" t="s">
        <v>355</v>
      </c>
      <c r="F246" s="244"/>
      <c r="G246" s="244"/>
      <c r="H246" s="243" t="s">
        <v>212</v>
      </c>
      <c r="I246" s="244"/>
      <c r="J246" s="245" t="s">
        <v>356</v>
      </c>
      <c r="K246" s="245" t="s">
        <v>357</v>
      </c>
      <c r="L246" s="246" t="s">
        <v>358</v>
      </c>
    </row>
    <row r="247" spans="1:12" s="93" customFormat="1" ht="11.25">
      <c r="A247" s="136" t="s">
        <v>359</v>
      </c>
      <c r="B247" s="137"/>
      <c r="C247" s="138"/>
      <c r="D247" s="138"/>
      <c r="E247" s="243" t="s">
        <v>360</v>
      </c>
      <c r="F247" s="245" t="s">
        <v>361</v>
      </c>
      <c r="G247" s="243" t="s">
        <v>362</v>
      </c>
      <c r="H247" s="245" t="s">
        <v>363</v>
      </c>
      <c r="I247" s="245" t="s">
        <v>364</v>
      </c>
      <c r="J247" s="245"/>
      <c r="K247" s="245"/>
      <c r="L247" s="247"/>
    </row>
    <row r="248" spans="1:12" s="93" customFormat="1" ht="11.25">
      <c r="A248" s="136" t="s">
        <v>365</v>
      </c>
      <c r="B248" s="137"/>
      <c r="C248" s="137"/>
      <c r="D248" s="138"/>
      <c r="E248" s="243"/>
      <c r="F248" s="245"/>
      <c r="G248" s="243"/>
      <c r="H248" s="245"/>
      <c r="I248" s="245"/>
      <c r="J248" s="245"/>
      <c r="K248" s="245"/>
      <c r="L248" s="247"/>
    </row>
    <row r="249" spans="1:12" s="93" customFormat="1" ht="22.5" customHeight="1">
      <c r="A249" s="139" t="s">
        <v>366</v>
      </c>
      <c r="B249" s="140"/>
      <c r="C249" s="141"/>
      <c r="D249" s="140"/>
      <c r="E249" s="243"/>
      <c r="F249" s="245"/>
      <c r="G249" s="243"/>
      <c r="H249" s="245"/>
      <c r="I249" s="245"/>
      <c r="J249" s="245"/>
      <c r="K249" s="245"/>
      <c r="L249" s="248"/>
    </row>
    <row r="250" spans="1:12" s="93" customFormat="1" ht="11.25">
      <c r="A250" s="142" t="s">
        <v>367</v>
      </c>
      <c r="B250" s="143"/>
      <c r="C250" s="143"/>
      <c r="D250" s="143"/>
      <c r="E250" s="144"/>
      <c r="F250" s="144"/>
      <c r="G250" s="145"/>
      <c r="H250" s="144"/>
      <c r="I250" s="145"/>
      <c r="J250" s="146"/>
      <c r="K250" s="147"/>
      <c r="L250" s="146"/>
    </row>
    <row r="251" spans="1:12" s="93" customFormat="1" ht="11.25">
      <c r="A251" s="123" t="s">
        <v>535</v>
      </c>
      <c r="B251" s="137"/>
      <c r="C251" s="138"/>
      <c r="D251" s="138"/>
      <c r="E251" s="148"/>
      <c r="F251" s="148"/>
      <c r="G251" s="149"/>
      <c r="H251" s="148"/>
      <c r="I251" s="149"/>
      <c r="J251" s="150"/>
      <c r="K251" s="151"/>
      <c r="L251" s="150"/>
    </row>
    <row r="252" spans="1:12" s="93" customFormat="1" ht="10.5" customHeight="1">
      <c r="A252" s="123" t="s">
        <v>369</v>
      </c>
      <c r="B252" s="137"/>
      <c r="C252" s="137"/>
      <c r="D252" s="137"/>
      <c r="E252" s="154"/>
      <c r="F252" s="154"/>
      <c r="G252" s="155"/>
      <c r="H252" s="154"/>
      <c r="I252" s="155"/>
      <c r="J252" s="154"/>
      <c r="K252" s="155"/>
      <c r="L252" s="154"/>
    </row>
    <row r="253" spans="1:12" s="93" customFormat="1" ht="11.25">
      <c r="A253" s="126" t="s">
        <v>380</v>
      </c>
      <c r="B253" s="137"/>
      <c r="C253" s="137"/>
      <c r="D253" s="137"/>
      <c r="E253" s="25">
        <v>312835.29</v>
      </c>
      <c r="F253" s="25">
        <v>122743.01</v>
      </c>
      <c r="G253" s="26">
        <v>435578.3</v>
      </c>
      <c r="H253" s="25">
        <v>372.78</v>
      </c>
      <c r="I253" s="26">
        <v>107872.37</v>
      </c>
      <c r="J253" s="25">
        <v>327333.15</v>
      </c>
      <c r="K253" s="26">
        <v>0</v>
      </c>
      <c r="L253" s="25">
        <v>327333.15</v>
      </c>
    </row>
    <row r="254" spans="1:12" s="93" customFormat="1" ht="11.25">
      <c r="A254" s="123" t="s">
        <v>392</v>
      </c>
      <c r="B254" s="137"/>
      <c r="C254" s="137"/>
      <c r="D254" s="137"/>
      <c r="E254" s="124">
        <f aca="true" t="shared" si="20" ref="E254:L254">SUM(E253:E253)</f>
        <v>312835.29</v>
      </c>
      <c r="F254" s="124">
        <f t="shared" si="20"/>
        <v>122743.01</v>
      </c>
      <c r="G254" s="124">
        <f t="shared" si="20"/>
        <v>435578.3</v>
      </c>
      <c r="H254" s="124">
        <f t="shared" si="20"/>
        <v>372.78</v>
      </c>
      <c r="I254" s="124">
        <f t="shared" si="20"/>
        <v>107872.37</v>
      </c>
      <c r="J254" s="124">
        <f t="shared" si="20"/>
        <v>327333.15</v>
      </c>
      <c r="K254" s="124">
        <f t="shared" si="20"/>
        <v>0</v>
      </c>
      <c r="L254" s="124">
        <f t="shared" si="20"/>
        <v>327333.15</v>
      </c>
    </row>
    <row r="255" spans="1:12" s="93" customFormat="1" ht="11.25">
      <c r="A255" s="126"/>
      <c r="B255" s="137"/>
      <c r="C255" s="137"/>
      <c r="D255" s="137"/>
      <c r="E255" s="25"/>
      <c r="F255" s="25"/>
      <c r="G255" s="26"/>
      <c r="H255" s="25"/>
      <c r="I255" s="26"/>
      <c r="J255" s="25"/>
      <c r="K255" s="26"/>
      <c r="L255" s="25"/>
    </row>
    <row r="256" spans="1:12" s="93" customFormat="1" ht="11.25">
      <c r="A256" s="123" t="s">
        <v>434</v>
      </c>
      <c r="B256" s="137"/>
      <c r="C256" s="137"/>
      <c r="D256" s="137"/>
      <c r="E256" s="25"/>
      <c r="F256" s="25"/>
      <c r="G256" s="26"/>
      <c r="H256" s="25"/>
      <c r="I256" s="26"/>
      <c r="J256" s="25"/>
      <c r="K256" s="26"/>
      <c r="L256" s="25"/>
    </row>
    <row r="257" spans="1:12" s="93" customFormat="1" ht="11.25">
      <c r="A257" s="126" t="s">
        <v>380</v>
      </c>
      <c r="B257" s="137"/>
      <c r="C257" s="137"/>
      <c r="D257" s="137"/>
      <c r="E257" s="25">
        <v>0</v>
      </c>
      <c r="F257" s="25">
        <v>0</v>
      </c>
      <c r="G257" s="26">
        <v>0</v>
      </c>
      <c r="H257" s="25">
        <v>500.01</v>
      </c>
      <c r="I257" s="26">
        <v>0</v>
      </c>
      <c r="J257" s="25">
        <v>-500.01</v>
      </c>
      <c r="K257" s="26">
        <v>0</v>
      </c>
      <c r="L257" s="25">
        <v>-500.01</v>
      </c>
    </row>
    <row r="258" spans="1:12" s="93" customFormat="1" ht="11.25">
      <c r="A258" s="123" t="s">
        <v>435</v>
      </c>
      <c r="B258" s="137"/>
      <c r="C258" s="137"/>
      <c r="D258" s="137"/>
      <c r="E258" s="124">
        <f aca="true" t="shared" si="21" ref="E258:L258">SUM(E257:E257)</f>
        <v>0</v>
      </c>
      <c r="F258" s="124">
        <f t="shared" si="21"/>
        <v>0</v>
      </c>
      <c r="G258" s="124">
        <f t="shared" si="21"/>
        <v>0</v>
      </c>
      <c r="H258" s="124">
        <f t="shared" si="21"/>
        <v>500.01</v>
      </c>
      <c r="I258" s="124">
        <f t="shared" si="21"/>
        <v>0</v>
      </c>
      <c r="J258" s="124">
        <f t="shared" si="21"/>
        <v>-500.01</v>
      </c>
      <c r="K258" s="124">
        <f t="shared" si="21"/>
        <v>0</v>
      </c>
      <c r="L258" s="124">
        <f t="shared" si="21"/>
        <v>-500.01</v>
      </c>
    </row>
    <row r="259" spans="1:12" s="93" customFormat="1" ht="11.25">
      <c r="A259" s="123"/>
      <c r="B259" s="137"/>
      <c r="C259" s="137"/>
      <c r="D259" s="137"/>
      <c r="E259" s="124"/>
      <c r="F259" s="124"/>
      <c r="G259" s="165"/>
      <c r="H259" s="124"/>
      <c r="I259" s="165"/>
      <c r="J259" s="124"/>
      <c r="K259" s="165"/>
      <c r="L259" s="124"/>
    </row>
    <row r="260" spans="1:12" s="93" customFormat="1" ht="11.25">
      <c r="A260" s="127" t="s">
        <v>536</v>
      </c>
      <c r="B260" s="141"/>
      <c r="C260" s="141"/>
      <c r="D260" s="141"/>
      <c r="E260" s="128">
        <f aca="true" t="shared" si="22" ref="E260:L260">SUM(E254,E258)</f>
        <v>312835.29</v>
      </c>
      <c r="F260" s="128">
        <f t="shared" si="22"/>
        <v>122743.01</v>
      </c>
      <c r="G260" s="128">
        <f t="shared" si="22"/>
        <v>435578.3</v>
      </c>
      <c r="H260" s="128">
        <f t="shared" si="22"/>
        <v>872.79</v>
      </c>
      <c r="I260" s="128">
        <f t="shared" si="22"/>
        <v>107872.37</v>
      </c>
      <c r="J260" s="128">
        <f t="shared" si="22"/>
        <v>326833.14</v>
      </c>
      <c r="K260" s="128">
        <f t="shared" si="22"/>
        <v>0</v>
      </c>
      <c r="L260" s="128">
        <f t="shared" si="22"/>
        <v>326833.14</v>
      </c>
    </row>
    <row r="261" spans="1:12" ht="12.75">
      <c r="A261" s="107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2"/>
    </row>
    <row r="262" spans="1:12" s="93" customFormat="1" ht="11.25">
      <c r="A262" s="166" t="s">
        <v>537</v>
      </c>
      <c r="B262" s="167"/>
      <c r="C262" s="167"/>
      <c r="D262" s="167"/>
      <c r="E262" s="9">
        <f aca="true" t="shared" si="23" ref="E262:L262">SUM(A1,E175,E204,E222,E244,E260)</f>
        <v>11861016.620000005</v>
      </c>
      <c r="F262" s="9">
        <f t="shared" si="23"/>
        <v>389786151.35</v>
      </c>
      <c r="G262" s="9">
        <f t="shared" si="23"/>
        <v>401647167.96999997</v>
      </c>
      <c r="H262" s="9">
        <f t="shared" si="23"/>
        <v>11941095.7</v>
      </c>
      <c r="I262" s="9">
        <f t="shared" si="23"/>
        <v>48151809.96</v>
      </c>
      <c r="J262" s="9">
        <f t="shared" si="23"/>
        <v>341554262.30999994</v>
      </c>
      <c r="K262" s="9">
        <f t="shared" si="23"/>
        <v>0</v>
      </c>
      <c r="L262" s="9">
        <f t="shared" si="23"/>
        <v>341554262.30999994</v>
      </c>
    </row>
    <row r="265" spans="1:12" s="93" customFormat="1" ht="11.25">
      <c r="A265" s="134" t="s">
        <v>354</v>
      </c>
      <c r="B265" s="135"/>
      <c r="C265" s="135"/>
      <c r="D265" s="135"/>
      <c r="E265" s="243" t="s">
        <v>355</v>
      </c>
      <c r="F265" s="244"/>
      <c r="G265" s="244"/>
      <c r="H265" s="243" t="s">
        <v>212</v>
      </c>
      <c r="I265" s="244"/>
      <c r="J265" s="245" t="s">
        <v>356</v>
      </c>
      <c r="K265" s="245" t="s">
        <v>357</v>
      </c>
      <c r="L265" s="246" t="s">
        <v>358</v>
      </c>
    </row>
    <row r="266" spans="1:12" s="93" customFormat="1" ht="11.25">
      <c r="A266" s="136" t="s">
        <v>359</v>
      </c>
      <c r="B266" s="137"/>
      <c r="C266" s="138"/>
      <c r="D266" s="138"/>
      <c r="E266" s="243" t="s">
        <v>360</v>
      </c>
      <c r="F266" s="245" t="s">
        <v>361</v>
      </c>
      <c r="G266" s="243" t="s">
        <v>362</v>
      </c>
      <c r="H266" s="245" t="s">
        <v>363</v>
      </c>
      <c r="I266" s="245" t="s">
        <v>364</v>
      </c>
      <c r="J266" s="245"/>
      <c r="K266" s="245"/>
      <c r="L266" s="247"/>
    </row>
    <row r="267" spans="1:12" s="93" customFormat="1" ht="11.25">
      <c r="A267" s="136" t="s">
        <v>365</v>
      </c>
      <c r="B267" s="137"/>
      <c r="C267" s="137"/>
      <c r="D267" s="138"/>
      <c r="E267" s="243"/>
      <c r="F267" s="245"/>
      <c r="G267" s="243"/>
      <c r="H267" s="245"/>
      <c r="I267" s="245"/>
      <c r="J267" s="245"/>
      <c r="K267" s="245"/>
      <c r="L267" s="247"/>
    </row>
    <row r="268" spans="1:12" s="93" customFormat="1" ht="22.5" customHeight="1">
      <c r="A268" s="139" t="s">
        <v>366</v>
      </c>
      <c r="B268" s="140"/>
      <c r="C268" s="141"/>
      <c r="D268" s="140"/>
      <c r="E268" s="243"/>
      <c r="F268" s="245"/>
      <c r="G268" s="243"/>
      <c r="H268" s="245"/>
      <c r="I268" s="245"/>
      <c r="J268" s="245"/>
      <c r="K268" s="245"/>
      <c r="L268" s="248"/>
    </row>
    <row r="269" spans="1:12" s="93" customFormat="1" ht="11.25">
      <c r="A269" s="142" t="s">
        <v>538</v>
      </c>
      <c r="B269" s="143"/>
      <c r="C269" s="143"/>
      <c r="D269" s="143"/>
      <c r="E269" s="144"/>
      <c r="F269" s="144"/>
      <c r="G269" s="145"/>
      <c r="H269" s="144"/>
      <c r="I269" s="145"/>
      <c r="J269" s="146"/>
      <c r="K269" s="147"/>
      <c r="L269" s="146"/>
    </row>
    <row r="270" spans="1:12" s="93" customFormat="1" ht="11.25">
      <c r="A270" s="123" t="s">
        <v>539</v>
      </c>
      <c r="B270" s="137"/>
      <c r="C270" s="138"/>
      <c r="D270" s="138"/>
      <c r="E270" s="148"/>
      <c r="F270" s="148"/>
      <c r="G270" s="149"/>
      <c r="H270" s="148"/>
      <c r="I270" s="149"/>
      <c r="J270" s="150"/>
      <c r="K270" s="151"/>
      <c r="L270" s="150"/>
    </row>
    <row r="271" spans="1:12" s="93" customFormat="1" ht="11.25">
      <c r="A271" s="123" t="s">
        <v>369</v>
      </c>
      <c r="B271" s="137"/>
      <c r="C271" s="137"/>
      <c r="D271" s="137"/>
      <c r="E271" s="154"/>
      <c r="F271" s="154"/>
      <c r="G271" s="155"/>
      <c r="H271" s="154"/>
      <c r="I271" s="155"/>
      <c r="J271" s="154"/>
      <c r="K271" s="155"/>
      <c r="L271" s="154"/>
    </row>
    <row r="272" spans="1:12" s="93" customFormat="1" ht="11.25">
      <c r="A272" s="126" t="s">
        <v>380</v>
      </c>
      <c r="B272" s="137"/>
      <c r="C272" s="137"/>
      <c r="D272" s="137"/>
      <c r="E272" s="25">
        <v>1880622.4</v>
      </c>
      <c r="F272" s="25">
        <v>546351.56</v>
      </c>
      <c r="G272" s="26">
        <v>2426973.96</v>
      </c>
      <c r="H272" s="25">
        <v>81565.07</v>
      </c>
      <c r="I272" s="26">
        <v>209811.75</v>
      </c>
      <c r="J272" s="25">
        <v>2135597.14</v>
      </c>
      <c r="K272" s="26">
        <v>0</v>
      </c>
      <c r="L272" s="25">
        <v>2135597.14</v>
      </c>
    </row>
    <row r="273" spans="1:12" s="93" customFormat="1" ht="11.25">
      <c r="A273" s="123" t="s">
        <v>392</v>
      </c>
      <c r="B273" s="137"/>
      <c r="C273" s="137"/>
      <c r="D273" s="137"/>
      <c r="E273" s="124">
        <f aca="true" t="shared" si="24" ref="E273:L273">SUM(E272:E272)</f>
        <v>1880622.4</v>
      </c>
      <c r="F273" s="124">
        <f t="shared" si="24"/>
        <v>546351.56</v>
      </c>
      <c r="G273" s="124">
        <f t="shared" si="24"/>
        <v>2426973.96</v>
      </c>
      <c r="H273" s="124">
        <f t="shared" si="24"/>
        <v>81565.07</v>
      </c>
      <c r="I273" s="124">
        <f t="shared" si="24"/>
        <v>209811.75</v>
      </c>
      <c r="J273" s="124">
        <f t="shared" si="24"/>
        <v>2135597.14</v>
      </c>
      <c r="K273" s="124">
        <f t="shared" si="24"/>
        <v>0</v>
      </c>
      <c r="L273" s="124">
        <f t="shared" si="24"/>
        <v>2135597.14</v>
      </c>
    </row>
    <row r="274" spans="1:12" s="93" customFormat="1" ht="11.25">
      <c r="A274" s="126"/>
      <c r="B274" s="137"/>
      <c r="C274" s="137"/>
      <c r="D274" s="137"/>
      <c r="E274" s="25"/>
      <c r="F274" s="25"/>
      <c r="G274" s="26"/>
      <c r="H274" s="25"/>
      <c r="I274" s="26"/>
      <c r="J274" s="25"/>
      <c r="K274" s="26"/>
      <c r="L274" s="25"/>
    </row>
    <row r="275" spans="1:12" s="93" customFormat="1" ht="11.25">
      <c r="A275" s="127" t="s">
        <v>540</v>
      </c>
      <c r="B275" s="141"/>
      <c r="C275" s="141"/>
      <c r="D275" s="141"/>
      <c r="E275" s="128">
        <f aca="true" t="shared" si="25" ref="E275:L275">SUM(E273)</f>
        <v>1880622.4</v>
      </c>
      <c r="F275" s="128">
        <f t="shared" si="25"/>
        <v>546351.56</v>
      </c>
      <c r="G275" s="128">
        <f t="shared" si="25"/>
        <v>2426973.96</v>
      </c>
      <c r="H275" s="128">
        <f t="shared" si="25"/>
        <v>81565.07</v>
      </c>
      <c r="I275" s="128">
        <f t="shared" si="25"/>
        <v>209811.75</v>
      </c>
      <c r="J275" s="128">
        <f t="shared" si="25"/>
        <v>2135597.14</v>
      </c>
      <c r="K275" s="128">
        <f t="shared" si="25"/>
        <v>0</v>
      </c>
      <c r="L275" s="128">
        <f t="shared" si="25"/>
        <v>2135597.14</v>
      </c>
    </row>
    <row r="276" spans="1:12" ht="12.75">
      <c r="A276" s="107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2"/>
    </row>
    <row r="277" spans="1:12" s="93" customFormat="1" ht="11.25">
      <c r="A277" s="166" t="s">
        <v>541</v>
      </c>
      <c r="B277" s="167"/>
      <c r="C277" s="167"/>
      <c r="D277" s="167"/>
      <c r="E277" s="9">
        <f aca="true" t="shared" si="26" ref="E277:L277">SUM(E275)</f>
        <v>1880622.4</v>
      </c>
      <c r="F277" s="9">
        <f t="shared" si="26"/>
        <v>546351.56</v>
      </c>
      <c r="G277" s="9">
        <f t="shared" si="26"/>
        <v>2426973.96</v>
      </c>
      <c r="H277" s="9">
        <f t="shared" si="26"/>
        <v>81565.07</v>
      </c>
      <c r="I277" s="9">
        <f t="shared" si="26"/>
        <v>209811.75</v>
      </c>
      <c r="J277" s="9">
        <f t="shared" si="26"/>
        <v>2135597.14</v>
      </c>
      <c r="K277" s="9">
        <f t="shared" si="26"/>
        <v>0</v>
      </c>
      <c r="L277" s="9">
        <f t="shared" si="26"/>
        <v>2135597.14</v>
      </c>
    </row>
    <row r="279" spans="1:12" ht="12.75">
      <c r="A279" s="166" t="s">
        <v>192</v>
      </c>
      <c r="B279" s="167"/>
      <c r="C279" s="167"/>
      <c r="D279" s="167"/>
      <c r="E279" s="9">
        <f aca="true" t="shared" si="27" ref="E279:L279">SUM(E262,E277)</f>
        <v>13741639.020000005</v>
      </c>
      <c r="F279" s="9">
        <f t="shared" si="27"/>
        <v>390332502.91</v>
      </c>
      <c r="G279" s="9">
        <f t="shared" si="27"/>
        <v>404074141.92999995</v>
      </c>
      <c r="H279" s="9">
        <f t="shared" si="27"/>
        <v>12022660.77</v>
      </c>
      <c r="I279" s="9">
        <f t="shared" si="27"/>
        <v>48361621.71</v>
      </c>
      <c r="J279" s="9">
        <f t="shared" si="27"/>
        <v>343689859.4499999</v>
      </c>
      <c r="K279" s="9">
        <f t="shared" si="27"/>
        <v>0</v>
      </c>
      <c r="L279" s="9">
        <f t="shared" si="27"/>
        <v>343689859.4499999</v>
      </c>
    </row>
    <row r="280" spans="1:12" s="93" customFormat="1" ht="11.25">
      <c r="A280" s="89"/>
      <c r="E280" s="158"/>
      <c r="F280" s="158"/>
      <c r="G280" s="158"/>
      <c r="H280" s="158"/>
      <c r="I280" s="158"/>
      <c r="J280" s="158"/>
      <c r="K280" s="158"/>
      <c r="L280" s="158"/>
    </row>
    <row r="281" spans="1:12" s="93" customFormat="1" ht="11.25">
      <c r="A281" s="89"/>
      <c r="E281" s="158"/>
      <c r="F281" s="158"/>
      <c r="G281" s="158"/>
      <c r="H281" s="158"/>
      <c r="I281" s="158"/>
      <c r="J281" s="158"/>
      <c r="K281" s="158"/>
      <c r="L281" s="158"/>
    </row>
    <row r="282" ht="12.75">
      <c r="A282" s="118" t="s">
        <v>297</v>
      </c>
    </row>
    <row r="283" ht="12.75">
      <c r="A283" s="118" t="s">
        <v>542</v>
      </c>
    </row>
    <row r="285" spans="3:12" ht="12.75">
      <c r="C285" s="67"/>
      <c r="D285" s="67"/>
      <c r="G285" s="67"/>
      <c r="H285" s="67"/>
      <c r="L285" s="67"/>
    </row>
    <row r="286" spans="3:12" ht="12.75">
      <c r="C286" s="249" t="s">
        <v>35</v>
      </c>
      <c r="D286" s="249"/>
      <c r="G286" s="189" t="s">
        <v>37</v>
      </c>
      <c r="H286" s="189"/>
      <c r="J286" s="189" t="s">
        <v>39</v>
      </c>
      <c r="K286" s="189"/>
      <c r="L286" s="189"/>
    </row>
    <row r="287" spans="3:12" ht="12.75">
      <c r="C287" s="250" t="s">
        <v>36</v>
      </c>
      <c r="D287" s="250"/>
      <c r="G287" s="190" t="s">
        <v>38</v>
      </c>
      <c r="H287" s="190"/>
      <c r="J287" s="190" t="s">
        <v>41</v>
      </c>
      <c r="K287" s="190"/>
      <c r="L287" s="190"/>
    </row>
    <row r="288" spans="10:12" ht="12.75">
      <c r="J288" s="186" t="s">
        <v>40</v>
      </c>
      <c r="K288" s="186"/>
      <c r="L288" s="186"/>
    </row>
  </sheetData>
  <sheetProtection/>
  <mergeCells count="68">
    <mergeCell ref="J288:L288"/>
    <mergeCell ref="I266:I268"/>
    <mergeCell ref="C286:D286"/>
    <mergeCell ref="G286:H286"/>
    <mergeCell ref="J286:L286"/>
    <mergeCell ref="C287:D287"/>
    <mergeCell ref="G287:H287"/>
    <mergeCell ref="J287:L287"/>
    <mergeCell ref="I247:I249"/>
    <mergeCell ref="E265:G265"/>
    <mergeCell ref="H265:I265"/>
    <mergeCell ref="J265:J268"/>
    <mergeCell ref="K265:K268"/>
    <mergeCell ref="L265:L268"/>
    <mergeCell ref="E266:E268"/>
    <mergeCell ref="F266:F268"/>
    <mergeCell ref="G266:G268"/>
    <mergeCell ref="H266:H268"/>
    <mergeCell ref="I226:I228"/>
    <mergeCell ref="E246:G246"/>
    <mergeCell ref="H246:I246"/>
    <mergeCell ref="J246:J249"/>
    <mergeCell ref="K246:K249"/>
    <mergeCell ref="L246:L249"/>
    <mergeCell ref="E247:E249"/>
    <mergeCell ref="F247:F249"/>
    <mergeCell ref="G247:G249"/>
    <mergeCell ref="H247:H249"/>
    <mergeCell ref="I208:I210"/>
    <mergeCell ref="E225:G225"/>
    <mergeCell ref="H225:I225"/>
    <mergeCell ref="J225:J228"/>
    <mergeCell ref="K225:K228"/>
    <mergeCell ref="L225:L228"/>
    <mergeCell ref="E226:E228"/>
    <mergeCell ref="F226:F228"/>
    <mergeCell ref="G226:G228"/>
    <mergeCell ref="H226:H228"/>
    <mergeCell ref="I178:I180"/>
    <mergeCell ref="E207:G207"/>
    <mergeCell ref="H207:I207"/>
    <mergeCell ref="J207:J210"/>
    <mergeCell ref="K207:K210"/>
    <mergeCell ref="L207:L210"/>
    <mergeCell ref="E208:E210"/>
    <mergeCell ref="F208:F210"/>
    <mergeCell ref="G208:G210"/>
    <mergeCell ref="H208:H210"/>
    <mergeCell ref="I10:I12"/>
    <mergeCell ref="E177:G177"/>
    <mergeCell ref="H177:I177"/>
    <mergeCell ref="J177:J180"/>
    <mergeCell ref="K177:K180"/>
    <mergeCell ref="L177:L180"/>
    <mergeCell ref="E178:E180"/>
    <mergeCell ref="F178:F180"/>
    <mergeCell ref="G178:G180"/>
    <mergeCell ref="H178:H180"/>
    <mergeCell ref="A1:L3"/>
    <mergeCell ref="E9:G9"/>
    <mergeCell ref="H9:I9"/>
    <mergeCell ref="J9:J12"/>
    <mergeCell ref="K9:K12"/>
    <mergeCell ref="L9:L12"/>
    <mergeCell ref="E10:E12"/>
    <mergeCell ref="F10:F12"/>
    <mergeCell ref="G10:G12"/>
    <mergeCell ref="H10:H12"/>
  </mergeCells>
  <printOptions horizontalCentered="1"/>
  <pageMargins left="0.1968503937007874" right="0.1968503937007874" top="0.3937007874015748" bottom="0" header="0" footer="0"/>
  <pageSetup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luishb</cp:lastModifiedBy>
  <cp:lastPrinted>2017-07-20T12:25:26Z</cp:lastPrinted>
  <dcterms:created xsi:type="dcterms:W3CDTF">2011-05-23T18:46:02Z</dcterms:created>
  <dcterms:modified xsi:type="dcterms:W3CDTF">2017-09-25T12:46:41Z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1046-10.1.0.5795</vt:lpwstr>
  </property>
</Properties>
</file>