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300" windowWidth="21840" windowHeight="9435" tabRatio="841" activeTab="0"/>
  </bookViews>
  <sheets>
    <sheet name="RGF-Anexo 01" sheetId="1" r:id="rId1"/>
    <sheet name="RGF-Anexo 02" sheetId="2" r:id="rId2"/>
    <sheet name="RGF-Anexo 03" sheetId="3" r:id="rId3"/>
    <sheet name="RGF-Anexo 04" sheetId="4" r:id="rId4"/>
    <sheet name="RGF-Anexo 05" sheetId="5" r:id="rId5"/>
    <sheet name="RGF-Anexo 06" sheetId="6" r:id="rId6"/>
  </sheets>
  <externalReferences>
    <externalReference r:id="rId9"/>
    <externalReference r:id="rId10"/>
  </externalReference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0">#REF!,#REF!</definedName>
    <definedName name="Planilha_1ÁreaTotal" localSheetId="4">#REF!,#REF!</definedName>
    <definedName name="Planilha_1ÁreaTotal" localSheetId="5">#REF!,#REF!</definedName>
    <definedName name="Planilha_1ÁreaTotal">#REF!,#REF!</definedName>
    <definedName name="Planilha_1CabGráfico" localSheetId="0">#REF!</definedName>
    <definedName name="Planilha_1CabGráfico" localSheetId="4">#REF!</definedName>
    <definedName name="Planilha_1CabGráfico" localSheetId="5">#REF!</definedName>
    <definedName name="Planilha_1CabGráfico">#REF!</definedName>
    <definedName name="Planilha_1TítCols" localSheetId="0">#REF!,#REF!</definedName>
    <definedName name="Planilha_1TítCols" localSheetId="4">#REF!,#REF!</definedName>
    <definedName name="Planilha_1TítCols" localSheetId="5">#REF!,#REF!</definedName>
    <definedName name="Planilha_1TítCols">#REF!,#REF!</definedName>
    <definedName name="Planilha_1TítLins" localSheetId="0">#REF!</definedName>
    <definedName name="Planilha_1TítLins" localSheetId="4">#REF!</definedName>
    <definedName name="Planilha_1TítLins" localSheetId="5">#REF!</definedName>
    <definedName name="Planilha_1TítLins">#REF!</definedName>
    <definedName name="Planilha_2ÁreaTotal" localSheetId="0">#REF!,#REF!</definedName>
    <definedName name="Planilha_2ÁreaTotal" localSheetId="4">#REF!,#REF!</definedName>
    <definedName name="Planilha_2ÁreaTotal">#REF!,#REF!</definedName>
    <definedName name="Planilha_2CabGráfico" localSheetId="0">#REF!</definedName>
    <definedName name="Planilha_2CabGráfico" localSheetId="4">#REF!</definedName>
    <definedName name="Planilha_2CabGráfico">#REF!</definedName>
    <definedName name="Planilha_2TítCols" localSheetId="0">#REF!,#REF!</definedName>
    <definedName name="Planilha_2TítCols" localSheetId="4">#REF!,#REF!</definedName>
    <definedName name="Planilha_2TítCols">#REF!,#REF!</definedName>
    <definedName name="Planilha_2TítLins" localSheetId="0">#REF!</definedName>
    <definedName name="Planilha_2TítLins" localSheetId="4">#REF!</definedName>
    <definedName name="Planilha_2TítLins">#REF!</definedName>
    <definedName name="Planilha_3ÁreaTotal" localSheetId="0">#REF!,#REF!</definedName>
    <definedName name="Planilha_3ÁreaTotal" localSheetId="4">#REF!,#REF!</definedName>
    <definedName name="Planilha_3ÁreaTotal">#REF!,#REF!</definedName>
    <definedName name="Planilha_3CabGráfico" localSheetId="0">#REF!</definedName>
    <definedName name="Planilha_3CabGráfico" localSheetId="4">#REF!</definedName>
    <definedName name="Planilha_3CabGráfico">#REF!</definedName>
    <definedName name="Planilha_3TítCols" localSheetId="0">#REF!,#REF!</definedName>
    <definedName name="Planilha_3TítCols" localSheetId="4">#REF!,#REF!</definedName>
    <definedName name="Planilha_3TítCols">#REF!,#REF!</definedName>
    <definedName name="Planilha_3TítLins" localSheetId="0">#REF!</definedName>
    <definedName name="Planilha_3TítLins" localSheetId="4">#REF!</definedName>
    <definedName name="Planilha_3TítLins">#REF!</definedName>
    <definedName name="Planilha_4ÁreaTotal" localSheetId="0">#REF!,#REF!</definedName>
    <definedName name="Planilha_4ÁreaTotal" localSheetId="4">#REF!,#REF!</definedName>
    <definedName name="Planilha_4ÁreaTotal">#REF!,#REF!</definedName>
    <definedName name="Planilha_4TítCols" localSheetId="0">#REF!,#REF!</definedName>
    <definedName name="Planilha_4TítCols" localSheetId="4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<sst xmlns="http://schemas.openxmlformats.org/spreadsheetml/2006/main" count="515" uniqueCount="315">
  <si>
    <t>RELATÓRIO DE GESTÃO FISCAL</t>
  </si>
  <si>
    <t>VALOR</t>
  </si>
  <si>
    <t>ORÇAMENTOS FISCAL E DA SEGURIDADE SOCIAL</t>
  </si>
  <si>
    <t>% SOBRE A RCL</t>
  </si>
  <si>
    <t>DESPESA COM PESSOAL</t>
  </si>
  <si>
    <t>(Últimos 12 Meses)</t>
  </si>
  <si>
    <t>DESPESA BRUTA COM PESSOAL (I)</t>
  </si>
  <si>
    <t>Indenizações por Demissão e Incentivos à Demissão Voluntária</t>
  </si>
  <si>
    <t>Inativos e Pensionistas com Recursos Vinculados</t>
  </si>
  <si>
    <t>RECEITA CORRENTE LÍQUIDA - RCL (IV)</t>
  </si>
  <si>
    <t>DESPESAS EXECUTADAS</t>
  </si>
  <si>
    <t>LIQUIDADAS</t>
  </si>
  <si>
    <t>INSCRITAS EM</t>
  </si>
  <si>
    <t xml:space="preserve"> RESTOS A PAGAR</t>
  </si>
  <si>
    <t xml:space="preserve">NÃO </t>
  </si>
  <si>
    <t>(a)</t>
  </si>
  <si>
    <t>(b)</t>
  </si>
  <si>
    <t>DESPESA LÍQUIDA COM PESSOAL (III) = (I - II)</t>
  </si>
  <si>
    <t>APURAÇÃO DO CUMPRIMENTO DO LIMITE LEGAL</t>
  </si>
  <si>
    <t>DESPESAS NÃO COMPUTADAS (§ 1º do art. 19 da LRF) (II)</t>
  </si>
  <si>
    <t>TOTAL</t>
  </si>
  <si>
    <t>&lt;Exercício em que o ente excedeu o limite&gt;</t>
  </si>
  <si>
    <t>&lt;Exercício do primeiro período seguinte&gt;</t>
  </si>
  <si>
    <t>&lt;Exercício do segundo período seguinte&gt;</t>
  </si>
  <si>
    <t>&lt;Primeiro período seguinte&gt;</t>
  </si>
  <si>
    <t>&lt;Segundo período seguinte&gt;</t>
  </si>
  <si>
    <t xml:space="preserve"> RGF - ANEXO 1 (LRF, art. 55, inciso I, alínea "a")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</si>
  <si>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</si>
  <si>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</si>
  <si>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</si>
  <si>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1. Nos demonstrativos elaborados no primeiro e no segundo quadrimestre de cada exercício, os valores de restos a pagar não processados inscritos em 31 de dezembro do exercício anterior continuarão a ser informados nesse campo. Esses valores não sofrem alteração pelo seu processamento, e somente no caso de cancelamento podem ser excluídos.</t>
  </si>
  <si>
    <t xml:space="preserve">Nota: </t>
  </si>
  <si>
    <t>Tabela 1.2</t>
  </si>
  <si>
    <t>TRAJETÓRIA DE RETORNO AO LIMITE DA DESPESA TOTAL COM PESSOAL</t>
  </si>
  <si>
    <t>Nota: DTP corresponde à Despesa Total com Pessoal.</t>
  </si>
  <si>
    <t>&lt;MR&gt;</t>
  </si>
  <si>
    <t>(ÚLTIMOS</t>
  </si>
  <si>
    <t>12 MESES)</t>
  </si>
  <si>
    <t xml:space="preserve"> PROCESSADOS</t>
  </si>
  <si>
    <t>Decorrentes de Decisão Judicial</t>
  </si>
  <si>
    <t>Despesas de Exercícios Anteriores</t>
  </si>
  <si>
    <t>&lt;Quadrimestre/Semestre&gt;</t>
  </si>
  <si>
    <t>Limite Máximo (a)</t>
  </si>
  <si>
    <t>% DTP (b)</t>
  </si>
  <si>
    <t>% Excedente (c) = (b-a)</t>
  </si>
  <si>
    <t>Redutor mínimo de 1/3 do Excedente (d) = (1/3*c)</t>
  </si>
  <si>
    <t>Limite (e) = (b-d)</t>
  </si>
  <si>
    <t>% DTP (f)</t>
  </si>
  <si>
    <t>Redutor Residual (g) = (f-a)</t>
  </si>
  <si>
    <t>Limite (h) = (a)</t>
  </si>
  <si>
    <t>% DTP (i)</t>
  </si>
  <si>
    <t xml:space="preserve">Trajetória de Retorno ao Limite da Despesa Total com Pessoal </t>
  </si>
  <si>
    <t xml:space="preserve">    Percentual Trajetória de Retorno ao Limite da Despesa Total com Pessoal </t>
  </si>
  <si>
    <t>RECEITA CORRENTE LÍQUIDA AJUSTADA (VI)</t>
  </si>
  <si>
    <t>DESPESA TOTAL COM PESSOAL - DTP (VII) = (III a + III b)</t>
  </si>
  <si>
    <t xml:space="preserve">LIMITE MÁXIMO (VIII) (incisos I, II e III, art. 20 da LRF) </t>
  </si>
  <si>
    <t xml:space="preserve">LIMITE PRUDENCIAL (IX) = (0,95 x VI) (parágrafo único do art. 22 da LRF) </t>
  </si>
  <si>
    <t xml:space="preserve">LIMITE DE ALERTA (X) = (0,90 x VI) (inciso II do §1º do art. 59 da LRF) </t>
  </si>
  <si>
    <t>(-) TRANSF OBRIG DA UNIÃO RELAT ÀS EMENDAS IND (V) (§13º, ART. 166 DA CF)</t>
  </si>
  <si>
    <t xml:space="preserve">        Vencimentos, Vantagens e Outras Despesas Variáveis </t>
  </si>
  <si>
    <t xml:space="preserve">        Obrigações Patronais </t>
  </si>
  <si>
    <t xml:space="preserve">        Benefícios Previdenciários </t>
  </si>
  <si>
    <t xml:space="preserve">        Aposentadorias, Reserva e Reformas </t>
  </si>
  <si>
    <t xml:space="preserve">        Pensões </t>
  </si>
  <si>
    <t xml:space="preserve">        Outros Benefícios Previdenciários </t>
  </si>
  <si>
    <t>PREFEITURA MUNICIPAL DE INDAIATUBA</t>
  </si>
  <si>
    <t>Av. Eng. Fabio R. Barnabe, 2800 - Jd. Esplanada II</t>
  </si>
  <si>
    <t>C.N.P.J. 44.733.608/0001-09</t>
  </si>
  <si>
    <t>Telefone: (19) 3834-9000</t>
  </si>
  <si>
    <t>NILSON ALCIDES GASPAR</t>
  </si>
  <si>
    <t>PREFEITO MUNICIPAL</t>
  </si>
  <si>
    <t>MARIANA ALVES RIZATO DE CASTRO</t>
  </si>
  <si>
    <t>CONTADORA</t>
  </si>
  <si>
    <t>LUIS HENRIQUE BORTOLETTO</t>
  </si>
  <si>
    <t>DIRETOR DE ÁREA E OU SERVIÇOS</t>
  </si>
  <si>
    <t>FONTE: Sistema CECAM, Unidade Responsável: CONTABILIDADE. Emissão: 13/09/2018, às 15:02:17. Assinado Digitalmente no dia 13/09/2018, às 15:02:17.</t>
  </si>
  <si>
    <t xml:space="preserve">TABELA 1 - DEMONSTRATIVO DA DESPESA COM PESSOAL </t>
  </si>
  <si>
    <t>PERÍODO: 2º QUADRIMESTRE</t>
  </si>
  <si>
    <t>CRC - SP 321123/O-4</t>
  </si>
  <si>
    <t>CRC-SP 289944/O-3</t>
  </si>
  <si>
    <t>&lt;MR–11&gt;</t>
  </si>
  <si>
    <t>&lt;MR–10&gt;</t>
  </si>
  <si>
    <t>&lt;MR–9&gt;</t>
  </si>
  <si>
    <t>&lt;MR–8&gt;</t>
  </si>
  <si>
    <t>&lt;MR–7&gt;</t>
  </si>
  <si>
    <t>&lt;MR–6&gt;</t>
  </si>
  <si>
    <t>&lt;MR–5&gt;</t>
  </si>
  <si>
    <t>&lt;MR–4&gt;</t>
  </si>
  <si>
    <t>&lt;MR–3&gt;</t>
  </si>
  <si>
    <t>&lt;MR–2&gt;</t>
  </si>
  <si>
    <t>&lt;MR–1&gt;</t>
  </si>
  <si>
    <t>TABELA 2 - DEMONSTRATIVO DA DÍVIDA CONSOLIDADA LÍQUIDA - ESTADOS, DF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</si>
  <si>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</si>
  <si>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</si>
  <si>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</si>
  <si>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b/>
        <i/>
        <sz val="8"/>
        <rFont val="Times New Roman"/>
        <family val="1"/>
      </rPr>
      <t>&gt;</t>
    </r>
  </si>
  <si>
    <t>EXERCÍCIO ANTERIOR</t>
  </si>
  <si>
    <t>Até o 1º Quadrimestre</t>
  </si>
  <si>
    <t>Até o 2º Quadrimestre</t>
  </si>
  <si>
    <t>Até o 3º Quadrimestre</t>
  </si>
  <si>
    <t>DÍVIDA CONSOLIDADA - DC (I)</t>
  </si>
  <si>
    <t xml:space="preserve">    Dívida Mobiliária</t>
  </si>
  <si>
    <t xml:space="preserve">    Dívida Contratual</t>
  </si>
  <si>
    <t xml:space="preserve">       Empréstimos</t>
  </si>
  <si>
    <t xml:space="preserve">          Interna</t>
  </si>
  <si>
    <t xml:space="preserve">          Externa</t>
  </si>
  <si>
    <t xml:space="preserve">       Reestruturação da Dívida de Estados e Municípios</t>
  </si>
  <si>
    <t xml:space="preserve">       Financiamentos</t>
  </si>
  <si>
    <t xml:space="preserve">       Parcelamento e Renegociação de Dívidas</t>
  </si>
  <si>
    <t xml:space="preserve">          De Tributos</t>
  </si>
  <si>
    <t xml:space="preserve">          De Contribuições Previdenciárias</t>
  </si>
  <si>
    <t xml:space="preserve">          De Demais Contribuições Sociais</t>
  </si>
  <si>
    <t xml:space="preserve">          De FGTS</t>
  </si>
  <si>
    <t xml:space="preserve">          Com Instituição Não Financeira</t>
  </si>
  <si>
    <t xml:space="preserve">       Demais Dívidas Contratuais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</si>
  <si>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</si>
  <si>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</si>
  <si>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</si>
  <si>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</t>
  </si>
  <si>
    <t xml:space="preserve">       Disponibilidade de Caixa Bruta</t>
  </si>
  <si>
    <t xml:space="preserve">       (-) Restos a Pagar Processados</t>
  </si>
  <si>
    <t xml:space="preserve">    Demais Haveres Financeiros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</si>
  <si>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</si>
  <si>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</si>
  <si>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</si>
  <si>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</si>
  <si>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- &lt;%&gt;</t>
  </si>
  <si>
    <t>LIMITE DE ALERTA (inciso III do § 1º do art. 59 da LRF) - &lt;%&gt;</t>
  </si>
  <si>
    <t>OUTROS VALORES NÃO INTEGRANTES DA DC</t>
  </si>
  <si>
    <t>SALDO DO EXERCÍCIO ANTERIOR</t>
  </si>
  <si>
    <t>PRECATÓRIOS ANTERIORES A 05/05/2000</t>
  </si>
  <si>
    <t>PRECATÓRIOS POSTERIORES A 05/05/2000</t>
  </si>
  <si>
    <t>PASSIVO ATUARIAL</t>
  </si>
  <si>
    <t>INSUFICIÊNCIA FINANCEIRA</t>
  </si>
  <si>
    <t>DEPÓSITOS</t>
  </si>
  <si>
    <t>RP NÃO-PROCESSADOS</t>
  </si>
  <si>
    <t>ANTECIPAÇÕES DE RECEITA ORÇAMENTÁRIA – ARO</t>
  </si>
  <si>
    <t>DÍVIDA CONTRATUAL DE PPP</t>
  </si>
  <si>
    <t xml:space="preserve">APROPRIAÇÃO DE DEPÓSITOS JUDICIAIS - LC 151/2015 </t>
  </si>
  <si>
    <t>FONTE: Sistema CECAM, Unidade Responsável: CONTABILIDADE. Emissão: 13/09/2018, às 15:03:05. Assinado Digitalmente no dia 13/09/2018, às 15:03:05.</t>
  </si>
  <si>
    <t>1. Se o saldo apurado for negativo, ou seja, se o total do Ativo Disponível mais os Haveres Financeiros for menor que Restos a Pagar Processados, não deverá ser informado nessa linha, mas sim na 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</si>
  <si>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</si>
  <si>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</si>
  <si>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</si>
  <si>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 xml:space="preserve">Trajetória de Retorno ao Limite da Dívida Consolidada Líquida </t>
  </si>
  <si>
    <t>&lt;Exercício do terceiro período seguinte&gt;</t>
  </si>
  <si>
    <t>&lt;Terceiro período seguinte&gt;</t>
  </si>
  <si>
    <t>Limite Máxímo (a)</t>
  </si>
  <si>
    <t>% DCL (b)</t>
  </si>
  <si>
    <t>Redutor mínimo de 25% do Excedente (d) = (0,25*c)</t>
  </si>
  <si>
    <t>% DCL (f)</t>
  </si>
  <si>
    <t>Limite (h) = (e)</t>
  </si>
  <si>
    <t>% DCL (i)</t>
  </si>
  <si>
    <t>Redutor Residual (j) = (i-a)</t>
  </si>
  <si>
    <t>Limite (k) = (a)</t>
  </si>
  <si>
    <t>% DCL (l)</t>
  </si>
  <si>
    <t xml:space="preserve">    Valores Percentuais 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</si>
  <si>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</si>
  <si>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</si>
  <si>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</si>
  <si>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</si>
  <si>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</si>
  <si>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</si>
  <si>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</si>
  <si>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</si>
  <si>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</si>
  <si>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</si>
  <si>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</si>
  <si>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</si>
  <si>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</si>
  <si>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</si>
  <si>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</si>
  <si>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</si>
  <si>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</si>
  <si>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</si>
  <si>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</si>
  <si>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</si>
  <si>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</si>
  <si>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</si>
  <si>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</si>
  <si>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</si>
  <si>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</si>
  <si>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</si>
  <si>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</si>
  <si>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</si>
  <si>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</si>
  <si>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</si>
  <si>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</si>
  <si>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</si>
  <si>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</si>
  <si>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</si>
  <si>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</si>
  <si>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</si>
  <si>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</si>
  <si>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 xml:space="preserve">AOS ESTADOS (I) </t>
  </si>
  <si>
    <t xml:space="preserve">    Em Operações de Crédito Externas </t>
  </si>
  <si>
    <t xml:space="preserve">    Em Operações de Crédito Internas </t>
  </si>
  <si>
    <t xml:space="preserve">AOS MUNICÍPIOS (II) </t>
  </si>
  <si>
    <t xml:space="preserve">ÀS ENTIDADES CONTROLADAS (III) </t>
  </si>
  <si>
    <t xml:space="preserve">POR MEIO DE FUNDOS E PROGRAMAS (IV) </t>
  </si>
  <si>
    <t>TOTAL GARANTIAS CONCEDIDAS (V) = (I + II + III + IV)</t>
  </si>
  <si>
    <t>RECEITA CORRENTE LÍQUIDA - RCL (VI)</t>
  </si>
  <si>
    <t>% do TOTAL DAS GARANTIAS sobre a RCL (V/VI)</t>
  </si>
  <si>
    <t>LIMITE DE ALERTA (inciso III do §1º do art. 59 da LRF) - &lt;%&gt;</t>
  </si>
  <si>
    <t>CONTRAGARANTIAS RECEBIDAS</t>
  </si>
  <si>
    <t xml:space="preserve">DOS ESTADOS (VII) </t>
  </si>
  <si>
    <t xml:space="preserve">      Em Garantia às Operações de Crédito Externas </t>
  </si>
  <si>
    <t xml:space="preserve">      Em Garantia às Operações de Crédito Internas </t>
  </si>
  <si>
    <t xml:space="preserve">DOS MUNICÍPIOS (VIII) </t>
  </si>
  <si>
    <t xml:space="preserve">DAS ENTIDADES CONTROLADAS (IX) </t>
  </si>
  <si>
    <t xml:space="preserve">EM GARANTIAS POR MEIO DE FUNDOS E PROGRAMAS (X) </t>
  </si>
  <si>
    <t xml:space="preserve">TOTAL CONTRAGARANTIAS RECEBIDAS (XI) = (VII + VIII + IX + X) </t>
  </si>
  <si>
    <t>MEDIDAS CORRETIVAS:</t>
  </si>
  <si>
    <t>FONTE: Sistema CECAM, Unidade Responsável: CONTABILIDADE. Emissão: 17/09/2018, às 08:56:40. Assinado Digitalmente no dia 17/09/2018, às 08:56:40.</t>
  </si>
  <si>
    <t>1. Inclui garantias concedidas por meio de Fundos</t>
  </si>
  <si>
    <t>TABELA 4 - DEMONSTRATIVO DAS OPERAÇÕES DE CRÉDITO</t>
  </si>
  <si>
    <t>RGF - ANEXO 4 (LRF, art. 55, inciso I, alínea "d" e inciso III alínea "c")</t>
  </si>
  <si>
    <t>OPERAÇÕES DE CRÉDITO</t>
  </si>
  <si>
    <t>VALOR REALIZADO</t>
  </si>
  <si>
    <t>No Quadrimestre</t>
  </si>
  <si>
    <t>Até o Quadrimestre</t>
  </si>
  <si>
    <t>de Referência</t>
  </si>
  <si>
    <t>de Referência (a)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</si>
  <si>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</si>
  <si>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</si>
  <si>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</si>
  <si>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</si>
  <si>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Empréstimos</t>
  </si>
  <si>
    <t xml:space="preserve">            Aquisição Financiada de Bens e Arrendamento Mercantil Financeiro</t>
  </si>
  <si>
    <t xml:space="preserve">            Antecipação de Receita pela Venda a Termo de Bens e Serviços</t>
  </si>
  <si>
    <t xml:space="preserve">            Assunção, Reconhecimento e Confissão de Dívidas (LRF, art. 29, § 1º)</t>
  </si>
  <si>
    <t xml:space="preserve">            Operações de Crédito Previstas no art. 7° § 3º da RSF n° 43/2001 (I)</t>
  </si>
  <si>
    <t xml:space="preserve">            Operações de Crédito Previstas no art. 7° § 3º da RSF n° 43/2001 (II)</t>
  </si>
  <si>
    <t>TOTAL (III)</t>
  </si>
  <si>
    <t>APURAÇÃO DO CUMPRIMENTO DOS LIMITES</t>
  </si>
  <si>
    <t>% SOBRE</t>
  </si>
  <si>
    <t>A RCL</t>
  </si>
  <si>
    <t xml:space="preserve">  Receita Corrente Líquida - RCL (IV)</t>
  </si>
  <si>
    <t xml:space="preserve">  Operações Vedadas (V) </t>
  </si>
  <si>
    <t xml:space="preserve">  Total Considerado para Fins da Apuração do Cumprimento do Limite (VI) =  (IIIa + V - Ia - IIa) </t>
  </si>
  <si>
    <t xml:space="preserve">  Limite Geral Definido por Resolução do Senado Federal para as Operações de Crédito Internas e Externas </t>
  </si>
  <si>
    <t xml:space="preserve">  Limite de Alerta(inciso III do § 1º do art. 59 da LRF) </t>
  </si>
  <si>
    <t xml:space="preserve">  Operações de Crédito por Antecipação da Receita Orçamentária </t>
  </si>
  <si>
    <t xml:space="preserve">  Limite Definido por Resolução do Senado Federal para as Operações de Crédito por ARO</t>
  </si>
  <si>
    <t>OUTRAS OPERAÇÕES QUE INTEGRAM A DÍVIDA CONSOLIDADA</t>
  </si>
  <si>
    <t xml:space="preserve">  Parcelamentos de Dívidas </t>
  </si>
  <si>
    <t xml:space="preserve">    Tributos </t>
  </si>
  <si>
    <t xml:space="preserve">    Contribuições Previdenciárias </t>
  </si>
  <si>
    <t xml:space="preserve">    FGTS </t>
  </si>
  <si>
    <t xml:space="preserve">  Operações de Reestruturação e Recomposição do Principal de Dívidas </t>
  </si>
  <si>
    <t>FONTE: Sistema CECAM, Unidade Responsável: CONTABILIDADE. Emissão: 17/09/2018, às 08:57:24. Assinado Digitalmente no dia 17/09/2018, às 08:57:24.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</si>
  <si>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</si>
  <si>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</si>
  <si>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 xml:space="preserve">Notas: </t>
  </si>
  <si>
    <t>TABELA 5 - DEMONSTRATIVO DA DISPONIBILIDADE DE CAIXA E DOS RESTOS A PAGAR</t>
  </si>
  <si>
    <t xml:space="preserve"> RGF – ANEXO 5 (LRF, art. 55, Inciso III, alínea "a")</t>
  </si>
  <si>
    <t>IDENTIFICAÇÃO DOS RECURSOS</t>
  </si>
  <si>
    <t xml:space="preserve">DISPONIBILIDADE DE CAIXA BRUTA </t>
  </si>
  <si>
    <t>OBRIGAÇÕES FINANCEIRAS</t>
  </si>
  <si>
    <t>INSUFICIÊNCIA FINANCEIRA VERIFICADA NO CONSÓRCIO PÚBLICO</t>
  </si>
  <si>
    <t>DISPONIBILIDADE DE CAIXA LÍQUIDA (ANTES DA INSCRIÇÃO EM RESTOS A PAGAR NÃO PROCESSADOS DO EXERCÍCIO)</t>
  </si>
  <si>
    <t>RESTOS A PAGAR EMPENHADOS E NÃO LIQUIDADOS DO EXERCÍCIO</t>
  </si>
  <si>
    <t>EMPENHOS NÃO LIQUIDADOS CANCELADOS (NÃO INSCRITOS POR INSUFICIÊNCIA FINANCEIRA)</t>
  </si>
  <si>
    <t xml:space="preserve">Restos a Pagar Liquidados e Não Pagos </t>
  </si>
  <si>
    <t>Restos a Pagar Empenhados e Não Liquidados de Exercícios Anteriores</t>
  </si>
  <si>
    <t>Demais Obrigaçãoes Fianceiras</t>
  </si>
  <si>
    <t>De Exercícios Anteriores</t>
  </si>
  <si>
    <t>Do Exercício</t>
  </si>
  <si>
    <t>(c)</t>
  </si>
  <si>
    <t>(d)</t>
  </si>
  <si>
    <t>(e)</t>
  </si>
  <si>
    <t>(f)</t>
  </si>
  <si>
    <t xml:space="preserve">(g)=(a-(b+c+d+e)-f) </t>
  </si>
  <si>
    <t>TOTAL DOS RECURSOS VINCULADOS (I)</t>
  </si>
  <si>
    <t xml:space="preserve">        Receitas de Impostos e de Transferência de Impostos - Educação</t>
  </si>
  <si>
    <t xml:space="preserve">        Transferências do FUNDEB 60%</t>
  </si>
  <si>
    <t xml:space="preserve">        Transferências do FUNDEB 40%</t>
  </si>
  <si>
    <t xml:space="preserve">        Outros Recursos Destinados à Educação</t>
  </si>
  <si>
    <t xml:space="preserve">        Receitas de Impostos e de Transferência de Impostos - Saúde</t>
  </si>
  <si>
    <t xml:space="preserve">        Outros Recursos Destinados à Saúde</t>
  </si>
  <si>
    <t xml:space="preserve">        Recursos Destinados à Assistência Social</t>
  </si>
  <si>
    <t xml:space="preserve">        Recursos destinados ao RPPS - Plano Previdenciário</t>
  </si>
  <si>
    <t xml:space="preserve">        Recursos destinados ao RPPS - Plano Financeiro</t>
  </si>
  <si>
    <t xml:space="preserve">        Recursos de Operações de Crédito (exceto destinados à Educação e à Saúde)</t>
  </si>
  <si>
    <t xml:space="preserve">        Recursos de Alienação de Bens/Ativos</t>
  </si>
  <si>
    <t xml:space="preserve">        Demais Recursos</t>
  </si>
  <si>
    <t>TOTAL DOS RECURSOS NÃO VINCULADOS (II)</t>
  </si>
  <si>
    <t xml:space="preserve">        Recursos Ordinários</t>
  </si>
  <si>
    <t>TOTAL (III) = (I + II)</t>
  </si>
  <si>
    <t>FONTE: Sistema CECAM, Unidade Responsável: CONTABILIDADE. Emissão: 17/09/2018, às 08:57:39. Assinado Digitalmente no dia 17/09/2018, às 08:57:39.</t>
  </si>
  <si>
    <t>TABELA 7 - DEMONSTRATIVO SIMPLIFICADO DO RELATÓRIO DE GESTÃO FISCAL</t>
  </si>
  <si>
    <t xml:space="preserve"> LRF, art. 48 - Anexo 7</t>
  </si>
  <si>
    <t>RECEITA CORRENTE LÍQUIDA</t>
  </si>
  <si>
    <t>VALOR ATÉ O QUADRIMESTRE</t>
  </si>
  <si>
    <t>Receita Corrente Líquida</t>
  </si>
  <si>
    <t>Receita Corrente Líquida Ajustada</t>
  </si>
  <si>
    <t>Despesa Total com Pessoal - DTP</t>
  </si>
  <si>
    <t>Limite Máximo (incisos I, II e III, art. 20 da LRF) - &lt;%&gt;</t>
  </si>
  <si>
    <t>Limite Prudencial  (parágrafo único, art. 22 da LRF) - &lt;%&gt;</t>
  </si>
  <si>
    <t>Limite de Alerta (inciso II do §1º do art. 59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</si>
  <si>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</si>
  <si>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</si>
  <si>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</si>
  <si>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</si>
  <si>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</si>
  <si>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</si>
  <si>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</si>
  <si>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</si>
  <si>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RESTOS A PAGAR</t>
  </si>
  <si>
    <t>INSCRIÇÃO EM RESTOS A PAGAR NÃO PROCESSADOS DO EXERCÍCIO</t>
  </si>
  <si>
    <t>EM RESTOS A PAGAR NÃO PROCESSADOS</t>
  </si>
  <si>
    <t>Valor Total</t>
  </si>
  <si>
    <t>FONTE: Sistema CECAM, Unidade Responsável: CONTABILIDADE. Emissão: 22/05/2018, às 11:07:04. Assinado Digitalmente no dia 22/05/2018, às 11:07:04.</t>
  </si>
  <si>
    <t xml:space="preserve">LUIS HENRIQUE BORTOLETTO    </t>
  </si>
  <si>
    <t xml:space="preserve">CRC-SP 289944/O-3                 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</si>
</sst>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u val="single"/>
      <sz val="8"/>
      <name val="Times New Roman"/>
      <family val="1"/>
    </font>
    <font>
      <vertAlign val="superscript"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302">
    <xf numFmtId="0" fontId="0" fillId="0" borderId="0" xfId="0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indent="1"/>
    </xf>
    <xf numFmtId="0" fontId="3" fillId="0" borderId="11" xfId="0" applyFont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3" fillId="0" borderId="13" xfId="50" applyNumberFormat="1" applyFont="1" applyFill="1" applyBorder="1" applyAlignment="1">
      <alignment/>
      <protection/>
    </xf>
    <xf numFmtId="0" fontId="3" fillId="0" borderId="14" xfId="50" applyNumberFormat="1" applyFont="1" applyFill="1" applyBorder="1" applyAlignment="1">
      <alignment/>
      <protection/>
    </xf>
    <xf numFmtId="0" fontId="2" fillId="33" borderId="0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indent="1"/>
    </xf>
    <xf numFmtId="49" fontId="6" fillId="33" borderId="15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0" fontId="6" fillId="33" borderId="17" xfId="0" applyNumberFormat="1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justify" vertical="top" wrapText="1"/>
    </xf>
    <xf numFmtId="0" fontId="2" fillId="33" borderId="14" xfId="50" applyNumberFormat="1" applyFont="1" applyFill="1" applyBorder="1" applyAlignment="1">
      <alignment horizontal="center"/>
      <protection/>
    </xf>
    <xf numFmtId="0" fontId="2" fillId="33" borderId="20" xfId="50" applyNumberFormat="1" applyFont="1" applyFill="1" applyBorder="1" applyAlignment="1">
      <alignment horizontal="center"/>
      <protection/>
    </xf>
    <xf numFmtId="0" fontId="6" fillId="33" borderId="21" xfId="0" applyNumberFormat="1" applyFont="1" applyFill="1" applyBorder="1" applyAlignment="1">
      <alignment horizontal="center"/>
    </xf>
    <xf numFmtId="0" fontId="6" fillId="33" borderId="21" xfId="0" applyNumberFormat="1" applyFont="1" applyFill="1" applyBorder="1" applyAlignment="1">
      <alignment horizontal="center" vertical="top" wrapText="1"/>
    </xf>
    <xf numFmtId="0" fontId="6" fillId="33" borderId="22" xfId="0" applyNumberFormat="1" applyFont="1" applyFill="1" applyBorder="1" applyAlignment="1">
      <alignment horizontal="center" vertical="top" wrapText="1"/>
    </xf>
    <xf numFmtId="0" fontId="3" fillId="0" borderId="23" xfId="50" applyNumberFormat="1" applyFont="1" applyFill="1" applyBorder="1" applyAlignment="1">
      <alignment/>
      <protection/>
    </xf>
    <xf numFmtId="0" fontId="3" fillId="0" borderId="23" xfId="50" applyNumberFormat="1" applyFont="1" applyFill="1" applyBorder="1" applyAlignment="1">
      <alignment horizontal="left"/>
      <protection/>
    </xf>
    <xf numFmtId="0" fontId="3" fillId="33" borderId="14" xfId="50" applyNumberFormat="1" applyFont="1" applyFill="1" applyBorder="1" applyAlignment="1">
      <alignment/>
      <protection/>
    </xf>
    <xf numFmtId="0" fontId="6" fillId="33" borderId="24" xfId="0" applyNumberFormat="1" applyFont="1" applyFill="1" applyBorder="1" applyAlignment="1">
      <alignment horizontal="center"/>
    </xf>
    <xf numFmtId="0" fontId="7" fillId="0" borderId="0" xfId="50" applyFont="1" applyAlignment="1">
      <alignment/>
      <protection/>
    </xf>
    <xf numFmtId="0" fontId="7" fillId="0" borderId="11" xfId="50" applyFont="1" applyBorder="1" applyAlignment="1">
      <alignment horizontal="left" vertical="center"/>
      <protection/>
    </xf>
    <xf numFmtId="43" fontId="3" fillId="0" borderId="15" xfId="54" applyFont="1" applyFill="1" applyBorder="1" applyAlignment="1">
      <alignment horizontal="right"/>
    </xf>
    <xf numFmtId="43" fontId="3" fillId="0" borderId="16" xfId="54" applyFont="1" applyFill="1" applyBorder="1" applyAlignment="1">
      <alignment horizontal="right"/>
    </xf>
    <xf numFmtId="43" fontId="3" fillId="0" borderId="17" xfId="54" applyFont="1" applyFill="1" applyBorder="1" applyAlignment="1">
      <alignment horizontal="right"/>
    </xf>
    <xf numFmtId="43" fontId="3" fillId="0" borderId="14" xfId="54" applyFont="1" applyFill="1" applyBorder="1" applyAlignment="1">
      <alignment horizontal="right"/>
    </xf>
    <xf numFmtId="43" fontId="3" fillId="0" borderId="20" xfId="54" applyFont="1" applyFill="1" applyBorder="1" applyAlignment="1">
      <alignment horizontal="right"/>
    </xf>
    <xf numFmtId="43" fontId="3" fillId="0" borderId="11" xfId="54" applyFont="1" applyBorder="1" applyAlignment="1">
      <alignment horizontal="right" wrapText="1"/>
    </xf>
    <xf numFmtId="0" fontId="8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43" fontId="3" fillId="0" borderId="25" xfId="54" applyFont="1" applyFill="1" applyBorder="1" applyAlignment="1">
      <alignment horizontal="right"/>
    </xf>
    <xf numFmtId="43" fontId="3" fillId="0" borderId="0" xfId="54" applyFont="1" applyFill="1" applyBorder="1" applyAlignment="1">
      <alignment horizontal="right"/>
    </xf>
    <xf numFmtId="43" fontId="3" fillId="0" borderId="23" xfId="54" applyFont="1" applyFill="1" applyBorder="1" applyAlignment="1">
      <alignment horizontal="right"/>
    </xf>
    <xf numFmtId="43" fontId="3" fillId="0" borderId="16" xfId="54" applyFont="1" applyFill="1" applyBorder="1" applyAlignment="1">
      <alignment horizontal="right" indent="2"/>
    </xf>
    <xf numFmtId="43" fontId="3" fillId="0" borderId="12" xfId="54" applyFont="1" applyFill="1" applyBorder="1" applyAlignment="1">
      <alignment horizontal="right"/>
    </xf>
    <xf numFmtId="43" fontId="3" fillId="0" borderId="26" xfId="54" applyFont="1" applyFill="1" applyBorder="1" applyAlignment="1">
      <alignment horizontal="right"/>
    </xf>
    <xf numFmtId="43" fontId="3" fillId="33" borderId="14" xfId="54" applyFont="1" applyFill="1" applyBorder="1" applyAlignment="1">
      <alignment horizontal="right"/>
    </xf>
    <xf numFmtId="43" fontId="3" fillId="33" borderId="20" xfId="54" applyFont="1" applyFill="1" applyBorder="1" applyAlignment="1">
      <alignment horizontal="right"/>
    </xf>
    <xf numFmtId="0" fontId="3" fillId="0" borderId="12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/>
    </xf>
    <xf numFmtId="0" fontId="4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3" fontId="3" fillId="0" borderId="23" xfId="56" applyFont="1" applyFill="1" applyBorder="1" applyAlignment="1">
      <alignment horizontal="right"/>
    </xf>
    <xf numFmtId="43" fontId="3" fillId="0" borderId="16" xfId="56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justify" vertical="top" wrapText="1"/>
    </xf>
    <xf numFmtId="0" fontId="3" fillId="33" borderId="27" xfId="0" applyFont="1" applyFill="1" applyBorder="1" applyAlignment="1">
      <alignment/>
    </xf>
    <xf numFmtId="43" fontId="3" fillId="33" borderId="14" xfId="56" applyFont="1" applyFill="1" applyBorder="1" applyAlignment="1">
      <alignment horizontal="right"/>
    </xf>
    <xf numFmtId="43" fontId="3" fillId="33" borderId="20" xfId="56" applyFont="1" applyFill="1" applyBorder="1" applyAlignment="1">
      <alignment horizontal="right"/>
    </xf>
    <xf numFmtId="0" fontId="3" fillId="0" borderId="13" xfId="0" applyFont="1" applyFill="1" applyBorder="1" applyAlignment="1">
      <alignment/>
    </xf>
    <xf numFmtId="43" fontId="3" fillId="0" borderId="14" xfId="56" applyFont="1" applyFill="1" applyBorder="1" applyAlignment="1">
      <alignment horizontal="right"/>
    </xf>
    <xf numFmtId="43" fontId="3" fillId="0" borderId="20" xfId="56" applyFont="1" applyFill="1" applyBorder="1" applyAlignment="1">
      <alignment horizontal="right"/>
    </xf>
    <xf numFmtId="37" fontId="3" fillId="0" borderId="13" xfId="0" applyNumberFormat="1" applyFont="1" applyFill="1" applyBorder="1" applyAlignment="1">
      <alignment/>
    </xf>
    <xf numFmtId="37" fontId="3" fillId="33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top" wrapText="1"/>
    </xf>
    <xf numFmtId="43" fontId="3" fillId="0" borderId="25" xfId="56" applyFont="1" applyFill="1" applyBorder="1" applyAlignment="1">
      <alignment horizontal="right"/>
    </xf>
    <xf numFmtId="43" fontId="3" fillId="0" borderId="15" xfId="56" applyFont="1" applyFill="1" applyBorder="1" applyAlignment="1">
      <alignment horizontal="right"/>
    </xf>
    <xf numFmtId="0" fontId="3" fillId="0" borderId="16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justify" vertical="top" wrapText="1"/>
    </xf>
    <xf numFmtId="43" fontId="3" fillId="0" borderId="26" xfId="56" applyFont="1" applyFill="1" applyBorder="1" applyAlignment="1">
      <alignment horizontal="right"/>
    </xf>
    <xf numFmtId="43" fontId="3" fillId="0" borderId="17" xfId="56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Alignment="1">
      <alignment/>
    </xf>
    <xf numFmtId="49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13" fillId="0" borderId="11" xfId="0" applyFont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3" fontId="3" fillId="0" borderId="11" xfId="56" applyFont="1" applyBorder="1" applyAlignment="1">
      <alignment horizontal="right" wrapText="1"/>
    </xf>
    <xf numFmtId="0" fontId="0" fillId="0" borderId="0" xfId="0" applyAlignment="1">
      <alignment horizontal="center" vertical="top" wrapText="1"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0" fontId="0" fillId="0" borderId="0" xfId="0" applyBorder="1" applyAlignment="1">
      <alignment horizontal="center" vertical="top" wrapText="1"/>
    </xf>
    <xf numFmtId="49" fontId="5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/>
    </xf>
    <xf numFmtId="43" fontId="3" fillId="0" borderId="13" xfId="56" applyFont="1" applyFill="1" applyBorder="1" applyAlignment="1">
      <alignment horizontal="right"/>
    </xf>
    <xf numFmtId="43" fontId="3" fillId="0" borderId="27" xfId="56" applyFont="1" applyFill="1" applyBorder="1" applyAlignment="1">
      <alignment horizontal="right"/>
    </xf>
    <xf numFmtId="43" fontId="0" fillId="0" borderId="13" xfId="56" applyFont="1" applyFill="1" applyBorder="1" applyAlignment="1">
      <alignment horizontal="right"/>
    </xf>
    <xf numFmtId="43" fontId="0" fillId="0" borderId="27" xfId="56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10" fontId="3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justify" wrapText="1"/>
    </xf>
    <xf numFmtId="0" fontId="7" fillId="0" borderId="0" xfId="0" applyFont="1" applyFill="1" applyAlignment="1">
      <alignment horizontal="left"/>
    </xf>
    <xf numFmtId="37" fontId="7" fillId="0" borderId="0" xfId="0" applyNumberFormat="1" applyFont="1" applyFill="1" applyAlignment="1">
      <alignment/>
    </xf>
    <xf numFmtId="49" fontId="2" fillId="33" borderId="14" xfId="0" applyNumberFormat="1" applyFont="1" applyFill="1" applyBorder="1" applyAlignment="1">
      <alignment horizontal="center"/>
    </xf>
    <xf numFmtId="49" fontId="2" fillId="33" borderId="20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0" xfId="0" applyNumberFormat="1" applyFont="1" applyFill="1" applyAlignment="1">
      <alignment/>
    </xf>
    <xf numFmtId="0" fontId="2" fillId="33" borderId="23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26" xfId="0" applyFont="1" applyFill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43" fontId="3" fillId="0" borderId="23" xfId="56" applyFont="1" applyBorder="1" applyAlignment="1">
      <alignment wrapText="1"/>
    </xf>
    <xf numFmtId="43" fontId="3" fillId="0" borderId="16" xfId="56" applyFont="1" applyBorder="1" applyAlignment="1">
      <alignment wrapText="1"/>
    </xf>
    <xf numFmtId="43" fontId="3" fillId="0" borderId="16" xfId="56" applyFont="1" applyFill="1" applyBorder="1" applyAlignment="1">
      <alignment/>
    </xf>
    <xf numFmtId="0" fontId="2" fillId="0" borderId="12" xfId="0" applyFont="1" applyFill="1" applyBorder="1" applyAlignment="1">
      <alignment/>
    </xf>
    <xf numFmtId="43" fontId="3" fillId="0" borderId="17" xfId="56" applyFont="1" applyBorder="1" applyAlignment="1">
      <alignment wrapText="1"/>
    </xf>
    <xf numFmtId="0" fontId="3" fillId="0" borderId="0" xfId="0" applyFont="1" applyFill="1" applyBorder="1" applyAlignment="1">
      <alignment/>
    </xf>
    <xf numFmtId="40" fontId="3" fillId="0" borderId="0" xfId="0" applyNumberFormat="1" applyFont="1" applyBorder="1" applyAlignment="1">
      <alignment horizontal="right" vertical="top" wrapText="1"/>
    </xf>
    <xf numFmtId="10" fontId="3" fillId="0" borderId="0" xfId="0" applyNumberFormat="1" applyFont="1" applyBorder="1" applyAlignment="1">
      <alignment horizontal="righ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43" fontId="3" fillId="0" borderId="15" xfId="56" applyFont="1" applyBorder="1" applyAlignment="1">
      <alignment horizontal="right" wrapText="1"/>
    </xf>
    <xf numFmtId="43" fontId="3" fillId="0" borderId="16" xfId="56" applyFont="1" applyBorder="1" applyAlignment="1">
      <alignment horizontal="right" wrapText="1"/>
    </xf>
    <xf numFmtId="0" fontId="3" fillId="0" borderId="12" xfId="0" applyFont="1" applyBorder="1" applyAlignment="1">
      <alignment horizontal="left" wrapText="1"/>
    </xf>
    <xf numFmtId="43" fontId="3" fillId="0" borderId="17" xfId="56" applyFont="1" applyBorder="1" applyAlignment="1">
      <alignment horizontal="right" wrapText="1"/>
    </xf>
    <xf numFmtId="43" fontId="3" fillId="0" borderId="0" xfId="56" applyFont="1" applyBorder="1" applyAlignment="1">
      <alignment horizontal="right" wrapText="1"/>
    </xf>
    <xf numFmtId="43" fontId="3" fillId="0" borderId="0" xfId="56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7" fillId="0" borderId="12" xfId="0" applyNumberFormat="1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0" borderId="24" xfId="0" applyFont="1" applyBorder="1" applyAlignment="1">
      <alignment horizontal="left"/>
    </xf>
    <xf numFmtId="43" fontId="2" fillId="0" borderId="15" xfId="56" applyFont="1" applyFill="1" applyBorder="1" applyAlignment="1">
      <alignment horizontal="right"/>
    </xf>
    <xf numFmtId="43" fontId="16" fillId="0" borderId="15" xfId="56" applyFont="1" applyFill="1" applyBorder="1" applyAlignment="1">
      <alignment horizontal="right"/>
    </xf>
    <xf numFmtId="43" fontId="16" fillId="0" borderId="10" xfId="56" applyFont="1" applyFill="1" applyBorder="1" applyAlignment="1">
      <alignment horizontal="right"/>
    </xf>
    <xf numFmtId="0" fontId="2" fillId="0" borderId="21" xfId="0" applyFont="1" applyBorder="1" applyAlignment="1">
      <alignment horizontal="left"/>
    </xf>
    <xf numFmtId="43" fontId="2" fillId="0" borderId="16" xfId="56" applyFont="1" applyFill="1" applyBorder="1" applyAlignment="1">
      <alignment horizontal="right"/>
    </xf>
    <xf numFmtId="43" fontId="16" fillId="0" borderId="16" xfId="56" applyFont="1" applyFill="1" applyBorder="1" applyAlignment="1">
      <alignment horizontal="right"/>
    </xf>
    <xf numFmtId="43" fontId="16" fillId="0" borderId="0" xfId="56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43" fontId="17" fillId="0" borderId="16" xfId="56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0" fontId="2" fillId="33" borderId="2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justify" wrapText="1"/>
    </xf>
    <xf numFmtId="0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2" fillId="33" borderId="13" xfId="0" applyNumberFormat="1" applyFont="1" applyFill="1" applyBorder="1" applyAlignment="1">
      <alignment horizontal="center"/>
    </xf>
    <xf numFmtId="0" fontId="2" fillId="33" borderId="2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0" fontId="2" fillId="33" borderId="24" xfId="0" applyNumberFormat="1" applyFont="1" applyFill="1" applyBorder="1" applyAlignment="1">
      <alignment horizontal="center"/>
    </xf>
    <xf numFmtId="0" fontId="2" fillId="33" borderId="25" xfId="0" applyNumberFormat="1" applyFont="1" applyFill="1" applyBorder="1" applyAlignment="1">
      <alignment horizontal="center"/>
    </xf>
    <xf numFmtId="0" fontId="2" fillId="33" borderId="15" xfId="0" applyNumberFormat="1" applyFont="1" applyFill="1" applyBorder="1" applyAlignment="1">
      <alignment horizontal="center"/>
    </xf>
    <xf numFmtId="0" fontId="3" fillId="0" borderId="25" xfId="0" applyNumberFormat="1" applyFont="1" applyFill="1" applyBorder="1" applyAlignment="1">
      <alignment/>
    </xf>
    <xf numFmtId="43" fontId="3" fillId="0" borderId="24" xfId="56" applyFont="1" applyFill="1" applyBorder="1" applyAlignment="1">
      <alignment horizontal="right"/>
    </xf>
    <xf numFmtId="0" fontId="3" fillId="0" borderId="23" xfId="0" applyNumberFormat="1" applyFont="1" applyFill="1" applyBorder="1" applyAlignment="1">
      <alignment/>
    </xf>
    <xf numFmtId="43" fontId="3" fillId="0" borderId="21" xfId="56" applyFont="1" applyFill="1" applyBorder="1" applyAlignment="1">
      <alignment horizontal="right"/>
    </xf>
    <xf numFmtId="0" fontId="3" fillId="0" borderId="26" xfId="0" applyNumberFormat="1" applyFont="1" applyFill="1" applyBorder="1" applyAlignment="1">
      <alignment/>
    </xf>
    <xf numFmtId="43" fontId="3" fillId="0" borderId="22" xfId="56" applyFont="1" applyFill="1" applyBorder="1" applyAlignment="1">
      <alignment horizontal="right"/>
    </xf>
    <xf numFmtId="0" fontId="2" fillId="33" borderId="27" xfId="0" applyNumberFormat="1" applyFont="1" applyFill="1" applyBorder="1" applyAlignment="1">
      <alignment horizontal="center"/>
    </xf>
    <xf numFmtId="0" fontId="2" fillId="33" borderId="14" xfId="0" applyNumberFormat="1" applyFont="1" applyFill="1" applyBorder="1" applyAlignment="1">
      <alignment horizontal="center"/>
    </xf>
    <xf numFmtId="0" fontId="3" fillId="0" borderId="21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/>
    </xf>
    <xf numFmtId="0" fontId="3" fillId="0" borderId="27" xfId="0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horizontal="left" vertical="center"/>
    </xf>
    <xf numFmtId="49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49" fontId="8" fillId="33" borderId="15" xfId="0" applyNumberFormat="1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3" fillId="0" borderId="0" xfId="50" applyNumberFormat="1" applyFont="1" applyFill="1" applyBorder="1" applyAlignment="1">
      <alignment horizontal="left" wrapText="1"/>
      <protection/>
    </xf>
    <xf numFmtId="0" fontId="6" fillId="33" borderId="25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horizontal="center"/>
    </xf>
    <xf numFmtId="0" fontId="6" fillId="33" borderId="26" xfId="0" applyNumberFormat="1" applyFont="1" applyFill="1" applyBorder="1" applyAlignment="1">
      <alignment horizontal="center"/>
    </xf>
    <xf numFmtId="0" fontId="6" fillId="33" borderId="12" xfId="0" applyNumberFormat="1" applyFont="1" applyFill="1" applyBorder="1" applyAlignment="1">
      <alignment horizontal="center"/>
    </xf>
    <xf numFmtId="0" fontId="6" fillId="33" borderId="22" xfId="0" applyNumberFormat="1" applyFont="1" applyFill="1" applyBorder="1" applyAlignment="1">
      <alignment horizontal="center"/>
    </xf>
    <xf numFmtId="0" fontId="6" fillId="33" borderId="14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center"/>
    </xf>
    <xf numFmtId="0" fontId="6" fillId="33" borderId="27" xfId="0" applyNumberFormat="1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 wrapText="1"/>
    </xf>
    <xf numFmtId="0" fontId="4" fillId="34" borderId="29" xfId="0" applyFont="1" applyFill="1" applyBorder="1" applyAlignment="1">
      <alignment horizontal="center" wrapText="1"/>
    </xf>
    <xf numFmtId="0" fontId="7" fillId="0" borderId="30" xfId="50" applyFont="1" applyBorder="1" applyAlignment="1">
      <alignment horizontal="left" vertical="center"/>
      <protection/>
    </xf>
    <xf numFmtId="0" fontId="7" fillId="0" borderId="31" xfId="0" applyFont="1" applyBorder="1" applyAlignment="1">
      <alignment/>
    </xf>
    <xf numFmtId="0" fontId="7" fillId="0" borderId="32" xfId="0" applyFont="1" applyBorder="1" applyAlignment="1">
      <alignment/>
    </xf>
    <xf numFmtId="0" fontId="3" fillId="34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0" xfId="50" applyNumberFormat="1" applyFont="1" applyFill="1" applyBorder="1" applyAlignment="1">
      <alignment horizontal="left" vertical="center"/>
      <protection/>
    </xf>
    <xf numFmtId="49" fontId="3" fillId="0" borderId="14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" fillId="0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0" fontId="3" fillId="33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left"/>
    </xf>
    <xf numFmtId="0" fontId="2" fillId="33" borderId="2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27" xfId="0" applyNumberFormat="1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NumberFormat="1" applyFont="1" applyFill="1" applyBorder="1" applyAlignment="1">
      <alignment horizontal="center" vertical="center"/>
    </xf>
    <xf numFmtId="0" fontId="2" fillId="33" borderId="22" xfId="0" applyNumberFormat="1" applyFont="1" applyFill="1" applyBorder="1" applyAlignment="1">
      <alignment horizontal="center" vertical="center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K%20-%20Anexo%20V%20-%20Disponibilidade%20de%20caixa%20x%20R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OK%20-%20Anexo%20VI%20-%20Relat&#243;rio%20de%20Gest&#227;o%20Fisc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GF-Anexo 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GF-Anexo 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showGridLines="0" tabSelected="1" zoomScalePageLayoutView="0" workbookViewId="0" topLeftCell="A1">
      <selection activeCell="A1" sqref="A1"/>
    </sheetView>
  </sheetViews>
  <sheetFormatPr defaultColWidth="9.140625" defaultRowHeight="11.25" customHeight="1"/>
  <cols>
    <col min="1" max="1" width="63.7109375" style="39" customWidth="1"/>
    <col min="2" max="10" width="14.00390625" style="39" customWidth="1"/>
    <col min="11" max="11" width="12.00390625" style="39" bestFit="1" customWidth="1"/>
    <col min="12" max="15" width="14.00390625" style="39" customWidth="1"/>
    <col min="16" max="16384" width="9.140625" style="39" customWidth="1"/>
  </cols>
  <sheetData>
    <row r="1" ht="12.75"/>
    <row r="2" ht="25.5" customHeight="1">
      <c r="A2" s="50" t="s">
        <v>65</v>
      </c>
    </row>
    <row r="3" ht="15.75" customHeight="1">
      <c r="A3" s="51" t="s">
        <v>66</v>
      </c>
    </row>
    <row r="4" ht="15.75" customHeight="1">
      <c r="A4" s="51" t="s">
        <v>67</v>
      </c>
    </row>
    <row r="5" ht="15.75" customHeight="1">
      <c r="A5" s="51" t="s">
        <v>68</v>
      </c>
    </row>
    <row r="6" spans="1:15" ht="12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15.75">
      <c r="A7" s="52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ht="15.75">
      <c r="A8" s="53" t="s">
        <v>76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ht="15.75">
      <c r="A9" s="52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5.75">
      <c r="A10" s="54" t="s">
        <v>77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15" ht="12.75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2.75">
      <c r="A12" s="35" t="s">
        <v>26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8">
        <v>1</v>
      </c>
    </row>
    <row r="13" spans="1:15" ht="11.25" customHeight="1">
      <c r="A13" s="6"/>
      <c r="B13" s="226" t="s">
        <v>10</v>
      </c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8"/>
    </row>
    <row r="14" spans="1:15" ht="11.25" customHeight="1">
      <c r="A14" s="10"/>
      <c r="B14" s="229" t="s">
        <v>5</v>
      </c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1"/>
    </row>
    <row r="15" spans="1:15" ht="11.25" customHeight="1">
      <c r="A15" s="10" t="s">
        <v>4</v>
      </c>
      <c r="B15" s="232" t="s">
        <v>11</v>
      </c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4"/>
      <c r="O15" s="25" t="s">
        <v>12</v>
      </c>
    </row>
    <row r="16" spans="1:15" ht="11.25" customHeight="1">
      <c r="A16" s="10"/>
      <c r="B16" s="219" t="s">
        <v>80</v>
      </c>
      <c r="C16" s="219" t="s">
        <v>81</v>
      </c>
      <c r="D16" s="219" t="s">
        <v>82</v>
      </c>
      <c r="E16" s="219" t="s">
        <v>83</v>
      </c>
      <c r="F16" s="219" t="s">
        <v>84</v>
      </c>
      <c r="G16" s="219" t="s">
        <v>85</v>
      </c>
      <c r="H16" s="219" t="s">
        <v>86</v>
      </c>
      <c r="I16" s="219" t="s">
        <v>87</v>
      </c>
      <c r="J16" s="219" t="s">
        <v>88</v>
      </c>
      <c r="K16" s="219" t="s">
        <v>89</v>
      </c>
      <c r="L16" s="219" t="s">
        <v>90</v>
      </c>
      <c r="M16" s="222" t="s">
        <v>35</v>
      </c>
      <c r="N16" s="12" t="s">
        <v>20</v>
      </c>
      <c r="O16" s="19" t="s">
        <v>13</v>
      </c>
    </row>
    <row r="17" spans="1:15" ht="11.25" customHeight="1">
      <c r="A17" s="10"/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3"/>
      <c r="N17" s="13" t="s">
        <v>36</v>
      </c>
      <c r="O17" s="19" t="s">
        <v>14</v>
      </c>
    </row>
    <row r="18" spans="1:15" ht="11.25" customHeight="1">
      <c r="A18" s="10"/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3"/>
      <c r="N18" s="13" t="s">
        <v>37</v>
      </c>
      <c r="O18" s="20" t="s">
        <v>38</v>
      </c>
    </row>
    <row r="19" spans="1:15" ht="11.25" customHeight="1">
      <c r="A19" s="7"/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4"/>
      <c r="N19" s="14" t="s">
        <v>15</v>
      </c>
      <c r="O19" s="21" t="s">
        <v>16</v>
      </c>
    </row>
    <row r="20" spans="1:15" ht="11.25" customHeight="1">
      <c r="A20" s="22" t="s">
        <v>6</v>
      </c>
      <c r="B20" s="28">
        <f aca="true" t="shared" si="0" ref="B20:M20">B21+B25+B29</f>
        <v>34923749.54</v>
      </c>
      <c r="C20" s="28">
        <f t="shared" si="0"/>
        <v>38917496.21</v>
      </c>
      <c r="D20" s="28">
        <f t="shared" si="0"/>
        <v>46527263.18</v>
      </c>
      <c r="E20" s="28">
        <f t="shared" si="0"/>
        <v>46322132.620000005</v>
      </c>
      <c r="F20" s="28">
        <f t="shared" si="0"/>
        <v>33749661.120000005</v>
      </c>
      <c r="G20" s="28">
        <f t="shared" si="0"/>
        <v>31577247.97</v>
      </c>
      <c r="H20" s="28">
        <f t="shared" si="0"/>
        <v>34041790.220000006</v>
      </c>
      <c r="I20" s="28">
        <f t="shared" si="0"/>
        <v>33139537.15</v>
      </c>
      <c r="J20" s="28">
        <f t="shared" si="0"/>
        <v>32451073.099999998</v>
      </c>
      <c r="K20" s="28">
        <f t="shared" si="0"/>
        <v>36391272.24</v>
      </c>
      <c r="L20" s="28">
        <f t="shared" si="0"/>
        <v>35392447.64</v>
      </c>
      <c r="M20" s="28">
        <f t="shared" si="0"/>
        <v>33397641.249999996</v>
      </c>
      <c r="N20" s="41">
        <f aca="true" t="shared" si="1" ref="N20:N35">SUM(B20:M20)</f>
        <v>436831312.24</v>
      </c>
      <c r="O20" s="28"/>
    </row>
    <row r="21" spans="1:15" ht="11.25" customHeight="1">
      <c r="A21" s="23" t="s">
        <v>27</v>
      </c>
      <c r="B21" s="29">
        <f aca="true" t="shared" si="2" ref="B21:M21">SUM(B22:B24)</f>
        <v>31111725.87</v>
      </c>
      <c r="C21" s="29">
        <f t="shared" si="2"/>
        <v>34978403.17</v>
      </c>
      <c r="D21" s="29">
        <f t="shared" si="2"/>
        <v>41189907.82</v>
      </c>
      <c r="E21" s="29">
        <f t="shared" si="2"/>
        <v>42205258.92</v>
      </c>
      <c r="F21" s="29">
        <f t="shared" si="2"/>
        <v>30066595.36</v>
      </c>
      <c r="G21" s="29">
        <f t="shared" si="2"/>
        <v>27712924.24</v>
      </c>
      <c r="H21" s="29">
        <f t="shared" si="2"/>
        <v>30021608.660000004</v>
      </c>
      <c r="I21" s="29">
        <f t="shared" si="2"/>
        <v>29090264.259999998</v>
      </c>
      <c r="J21" s="29">
        <f t="shared" si="2"/>
        <v>28161856.339999996</v>
      </c>
      <c r="K21" s="29">
        <f t="shared" si="2"/>
        <v>30447562.37</v>
      </c>
      <c r="L21" s="29">
        <f t="shared" si="2"/>
        <v>31127565.73</v>
      </c>
      <c r="M21" s="29">
        <f t="shared" si="2"/>
        <v>29161223.58</v>
      </c>
      <c r="N21" s="43">
        <f t="shared" si="1"/>
        <v>385274896.32000005</v>
      </c>
      <c r="O21" s="29"/>
    </row>
    <row r="22" spans="1:15" ht="11.25" customHeight="1">
      <c r="A22" s="23" t="s">
        <v>59</v>
      </c>
      <c r="B22" s="29">
        <v>24640243.21</v>
      </c>
      <c r="C22" s="42">
        <v>29130845.04</v>
      </c>
      <c r="D22" s="43">
        <v>34618737.78</v>
      </c>
      <c r="E22" s="43">
        <v>28991962.36</v>
      </c>
      <c r="F22" s="43">
        <v>26122909.65</v>
      </c>
      <c r="G22" s="43">
        <v>23848429.38</v>
      </c>
      <c r="H22" s="43">
        <v>25703371.76</v>
      </c>
      <c r="I22" s="43">
        <v>24769485.88</v>
      </c>
      <c r="J22" s="43">
        <v>23810523.99</v>
      </c>
      <c r="K22" s="43">
        <v>25740527.05</v>
      </c>
      <c r="L22" s="43">
        <v>27153892.86</v>
      </c>
      <c r="M22" s="43">
        <v>24820644.27</v>
      </c>
      <c r="N22" s="43">
        <f t="shared" si="1"/>
        <v>319351573.22999996</v>
      </c>
      <c r="O22" s="29"/>
    </row>
    <row r="23" spans="1:15" ht="11.25" customHeight="1">
      <c r="A23" s="23" t="s">
        <v>60</v>
      </c>
      <c r="B23" s="29">
        <v>6471482.66</v>
      </c>
      <c r="C23" s="42">
        <v>5847558.13</v>
      </c>
      <c r="D23" s="43">
        <v>6571170.04</v>
      </c>
      <c r="E23" s="43">
        <v>13213296.56</v>
      </c>
      <c r="F23" s="43">
        <v>3943685.71</v>
      </c>
      <c r="G23" s="43">
        <v>3864494.86</v>
      </c>
      <c r="H23" s="43">
        <v>4318236.9</v>
      </c>
      <c r="I23" s="43">
        <v>4320778.38</v>
      </c>
      <c r="J23" s="43">
        <v>4351332.35</v>
      </c>
      <c r="K23" s="43">
        <v>4707035.32</v>
      </c>
      <c r="L23" s="43">
        <v>3973672.87</v>
      </c>
      <c r="M23" s="43">
        <v>4340579.31</v>
      </c>
      <c r="N23" s="43">
        <f t="shared" si="1"/>
        <v>65923323.09</v>
      </c>
      <c r="O23" s="29"/>
    </row>
    <row r="24" spans="1:15" ht="11.25" customHeight="1">
      <c r="A24" s="23" t="s">
        <v>61</v>
      </c>
      <c r="B24" s="29"/>
      <c r="C24" s="42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>
        <f t="shared" si="1"/>
        <v>0</v>
      </c>
      <c r="O24" s="29"/>
    </row>
    <row r="25" spans="1:15" ht="11.25" customHeight="1">
      <c r="A25" s="23" t="s">
        <v>28</v>
      </c>
      <c r="B25" s="29">
        <f aca="true" t="shared" si="3" ref="B25:M25">SUM(B26:B28)</f>
        <v>3488103.89</v>
      </c>
      <c r="C25" s="29">
        <f t="shared" si="3"/>
        <v>3521352.6</v>
      </c>
      <c r="D25" s="29">
        <f t="shared" si="3"/>
        <v>5088624.51</v>
      </c>
      <c r="E25" s="29">
        <f t="shared" si="3"/>
        <v>3783136.28</v>
      </c>
      <c r="F25" s="29">
        <f t="shared" si="3"/>
        <v>3562526.1999999997</v>
      </c>
      <c r="G25" s="29">
        <f t="shared" si="3"/>
        <v>3577455.58</v>
      </c>
      <c r="H25" s="29">
        <f t="shared" si="3"/>
        <v>3686148.21</v>
      </c>
      <c r="I25" s="29">
        <f t="shared" si="3"/>
        <v>3713444.11</v>
      </c>
      <c r="J25" s="29">
        <f t="shared" si="3"/>
        <v>3834281.2800000003</v>
      </c>
      <c r="K25" s="29">
        <f t="shared" si="3"/>
        <v>5608292.73</v>
      </c>
      <c r="L25" s="29">
        <f t="shared" si="3"/>
        <v>3929914.04</v>
      </c>
      <c r="M25" s="29">
        <f t="shared" si="3"/>
        <v>3899667.52</v>
      </c>
      <c r="N25" s="43">
        <f t="shared" si="1"/>
        <v>47692946.95</v>
      </c>
      <c r="O25" s="29"/>
    </row>
    <row r="26" spans="1:15" ht="11.25" customHeight="1">
      <c r="A26" s="23" t="s">
        <v>62</v>
      </c>
      <c r="B26" s="29">
        <v>2686735.79</v>
      </c>
      <c r="C26" s="42">
        <v>2729910.09</v>
      </c>
      <c r="D26" s="43">
        <v>4079802.28</v>
      </c>
      <c r="E26" s="43">
        <v>2731528.07</v>
      </c>
      <c r="F26" s="43">
        <v>2818990</v>
      </c>
      <c r="G26" s="43">
        <v>2832750.07</v>
      </c>
      <c r="H26" s="43">
        <v>2901476.14</v>
      </c>
      <c r="I26" s="43">
        <v>2911023.23</v>
      </c>
      <c r="J26" s="43">
        <v>2948981.08</v>
      </c>
      <c r="K26" s="43">
        <v>4491730.62</v>
      </c>
      <c r="L26" s="43">
        <v>2991563.65</v>
      </c>
      <c r="M26" s="43">
        <v>3008362.96</v>
      </c>
      <c r="N26" s="43">
        <f t="shared" si="1"/>
        <v>37132853.980000004</v>
      </c>
      <c r="O26" s="29"/>
    </row>
    <row r="27" spans="1:15" ht="11.25" customHeight="1">
      <c r="A27" s="23" t="s">
        <v>63</v>
      </c>
      <c r="B27" s="29">
        <v>431641.03</v>
      </c>
      <c r="C27" s="42">
        <v>438020.16</v>
      </c>
      <c r="D27" s="43">
        <v>653546.52</v>
      </c>
      <c r="E27" s="43">
        <v>431274.32</v>
      </c>
      <c r="F27" s="43">
        <v>453233.4</v>
      </c>
      <c r="G27" s="43">
        <v>451307.66</v>
      </c>
      <c r="H27" s="43">
        <v>457470.53</v>
      </c>
      <c r="I27" s="43">
        <v>453949.06</v>
      </c>
      <c r="J27" s="43">
        <v>460104.25</v>
      </c>
      <c r="K27" s="43">
        <v>688366.75</v>
      </c>
      <c r="L27" s="43">
        <v>482953.44</v>
      </c>
      <c r="M27" s="43">
        <v>500393.6</v>
      </c>
      <c r="N27" s="43">
        <f t="shared" si="1"/>
        <v>5902260.72</v>
      </c>
      <c r="O27" s="29"/>
    </row>
    <row r="28" spans="1:15" ht="11.25" customHeight="1">
      <c r="A28" s="23" t="s">
        <v>64</v>
      </c>
      <c r="B28" s="29">
        <v>369727.07</v>
      </c>
      <c r="C28" s="42">
        <v>353422.35</v>
      </c>
      <c r="D28" s="43">
        <v>355275.71</v>
      </c>
      <c r="E28" s="43">
        <v>620333.89</v>
      </c>
      <c r="F28" s="43">
        <v>290302.8</v>
      </c>
      <c r="G28" s="43">
        <v>293397.85</v>
      </c>
      <c r="H28" s="43">
        <v>327201.54</v>
      </c>
      <c r="I28" s="43">
        <v>348471.82</v>
      </c>
      <c r="J28" s="43">
        <v>425195.95</v>
      </c>
      <c r="K28" s="43">
        <v>428195.36</v>
      </c>
      <c r="L28" s="43">
        <v>455396.95</v>
      </c>
      <c r="M28" s="43">
        <v>390910.96</v>
      </c>
      <c r="N28" s="43">
        <f t="shared" si="1"/>
        <v>4657832.25</v>
      </c>
      <c r="O28" s="29"/>
    </row>
    <row r="29" spans="1:15" ht="11.25" customHeight="1">
      <c r="A29" s="23" t="s">
        <v>29</v>
      </c>
      <c r="B29" s="29">
        <v>323919.78</v>
      </c>
      <c r="C29" s="42">
        <v>417740.44</v>
      </c>
      <c r="D29" s="43">
        <v>248730.85</v>
      </c>
      <c r="E29" s="43">
        <v>333737.42</v>
      </c>
      <c r="F29" s="43">
        <v>120539.56</v>
      </c>
      <c r="G29" s="43">
        <v>286868.15</v>
      </c>
      <c r="H29" s="43">
        <v>334033.35</v>
      </c>
      <c r="I29" s="43">
        <v>335828.78</v>
      </c>
      <c r="J29" s="43">
        <v>454935.48</v>
      </c>
      <c r="K29" s="43">
        <v>335417.14</v>
      </c>
      <c r="L29" s="43">
        <v>334967.87</v>
      </c>
      <c r="M29" s="29">
        <v>336750.15</v>
      </c>
      <c r="N29" s="43">
        <f t="shared" si="1"/>
        <v>3863468.97</v>
      </c>
      <c r="O29" s="29"/>
    </row>
    <row r="30" spans="1:15" ht="11.25" customHeight="1">
      <c r="A30" s="2" t="s">
        <v>19</v>
      </c>
      <c r="B30" s="29">
        <f aca="true" t="shared" si="4" ref="B30:M30">B31+B32+B33+B34</f>
        <v>3236478.9099999997</v>
      </c>
      <c r="C30" s="29">
        <f t="shared" si="4"/>
        <v>3330826.54</v>
      </c>
      <c r="D30" s="29">
        <f t="shared" si="4"/>
        <v>4674616.02</v>
      </c>
      <c r="E30" s="29">
        <f t="shared" si="4"/>
        <v>3504090.13</v>
      </c>
      <c r="F30" s="29">
        <f t="shared" si="4"/>
        <v>3364075.5</v>
      </c>
      <c r="G30" s="29">
        <f t="shared" si="4"/>
        <v>3324456.11</v>
      </c>
      <c r="H30" s="29">
        <f t="shared" si="4"/>
        <v>3398929.14</v>
      </c>
      <c r="I30" s="29">
        <f t="shared" si="4"/>
        <v>3523951.6</v>
      </c>
      <c r="J30" s="29">
        <f t="shared" si="4"/>
        <v>3589644.25</v>
      </c>
      <c r="K30" s="29">
        <f t="shared" si="4"/>
        <v>5187856.59</v>
      </c>
      <c r="L30" s="29">
        <f t="shared" si="4"/>
        <v>3684332.11</v>
      </c>
      <c r="M30" s="29">
        <f t="shared" si="4"/>
        <v>3675927.7399999998</v>
      </c>
      <c r="N30" s="43">
        <f t="shared" si="1"/>
        <v>44495184.64</v>
      </c>
      <c r="O30" s="44"/>
    </row>
    <row r="31" spans="1:15" ht="11.25" customHeight="1">
      <c r="A31" s="4" t="s">
        <v>7</v>
      </c>
      <c r="B31" s="29">
        <v>53752.07</v>
      </c>
      <c r="C31" s="42">
        <v>115136.18</v>
      </c>
      <c r="D31" s="43">
        <v>41049.34</v>
      </c>
      <c r="E31" s="43">
        <v>10666.12</v>
      </c>
      <c r="F31" s="43">
        <v>103291.44</v>
      </c>
      <c r="G31" s="43">
        <v>42260.83</v>
      </c>
      <c r="H31" s="43">
        <v>10093.71</v>
      </c>
      <c r="I31" s="43">
        <v>110531.96</v>
      </c>
      <c r="J31" s="43">
        <v>56907.09</v>
      </c>
      <c r="K31" s="43">
        <v>72116.45</v>
      </c>
      <c r="L31" s="43">
        <v>90013.53</v>
      </c>
      <c r="M31" s="43">
        <v>113989.8</v>
      </c>
      <c r="N31" s="43">
        <f t="shared" si="1"/>
        <v>819808.5200000001</v>
      </c>
      <c r="O31" s="29"/>
    </row>
    <row r="32" spans="1:15" ht="11.25" customHeight="1">
      <c r="A32" s="4" t="s">
        <v>39</v>
      </c>
      <c r="B32" s="29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>
        <f t="shared" si="1"/>
        <v>0</v>
      </c>
      <c r="O32" s="29"/>
    </row>
    <row r="33" spans="1:15" ht="11.25" customHeight="1">
      <c r="A33" s="4" t="s">
        <v>40</v>
      </c>
      <c r="B33" s="29"/>
      <c r="C33" s="42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>
        <f t="shared" si="1"/>
        <v>0</v>
      </c>
      <c r="O33" s="29"/>
    </row>
    <row r="34" spans="1:15" ht="11.25" customHeight="1">
      <c r="A34" s="11" t="s">
        <v>8</v>
      </c>
      <c r="B34" s="30">
        <v>3182726.84</v>
      </c>
      <c r="C34" s="45">
        <v>3215690.36</v>
      </c>
      <c r="D34" s="46">
        <v>4633566.68</v>
      </c>
      <c r="E34" s="46">
        <v>3493424.01</v>
      </c>
      <c r="F34" s="46">
        <v>3260784.06</v>
      </c>
      <c r="G34" s="46">
        <v>3282195.28</v>
      </c>
      <c r="H34" s="46">
        <v>3388835.43</v>
      </c>
      <c r="I34" s="46">
        <v>3413419.64</v>
      </c>
      <c r="J34" s="46">
        <v>3532737.16</v>
      </c>
      <c r="K34" s="46">
        <v>5115740.14</v>
      </c>
      <c r="L34" s="46">
        <v>3594318.58</v>
      </c>
      <c r="M34" s="46">
        <v>3561937.94</v>
      </c>
      <c r="N34" s="46">
        <f t="shared" si="1"/>
        <v>43675376.12</v>
      </c>
      <c r="O34" s="30"/>
    </row>
    <row r="35" spans="1:16" ht="11.25" customHeight="1">
      <c r="A35" s="2" t="s">
        <v>17</v>
      </c>
      <c r="B35" s="30">
        <f aca="true" t="shared" si="5" ref="B35:M35">B20-B30</f>
        <v>31687270.63</v>
      </c>
      <c r="C35" s="30">
        <f t="shared" si="5"/>
        <v>35586669.67</v>
      </c>
      <c r="D35" s="30">
        <f t="shared" si="5"/>
        <v>41852647.16</v>
      </c>
      <c r="E35" s="30">
        <f t="shared" si="5"/>
        <v>42818042.49</v>
      </c>
      <c r="F35" s="30">
        <f t="shared" si="5"/>
        <v>30385585.620000005</v>
      </c>
      <c r="G35" s="30">
        <f t="shared" si="5"/>
        <v>28252791.86</v>
      </c>
      <c r="H35" s="30">
        <f t="shared" si="5"/>
        <v>30642861.080000006</v>
      </c>
      <c r="I35" s="30">
        <f t="shared" si="5"/>
        <v>29615585.549999997</v>
      </c>
      <c r="J35" s="30">
        <f t="shared" si="5"/>
        <v>28861428.849999998</v>
      </c>
      <c r="K35" s="30">
        <f t="shared" si="5"/>
        <v>31203415.650000002</v>
      </c>
      <c r="L35" s="30">
        <f t="shared" si="5"/>
        <v>31708115.53</v>
      </c>
      <c r="M35" s="30">
        <f t="shared" si="5"/>
        <v>29721713.509999998</v>
      </c>
      <c r="N35" s="30">
        <f t="shared" si="1"/>
        <v>392336127.6</v>
      </c>
      <c r="O35" s="30"/>
      <c r="P35" s="40"/>
    </row>
    <row r="36" spans="1:15" ht="11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1.25" customHeight="1" hidden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1.25" customHeight="1" hidden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1.25" customHeight="1" hidden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1.25" customHeight="1" hidden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1.25" customHeight="1" hidden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1.25" customHeight="1" hidden="1">
      <c r="A42" s="49"/>
      <c r="B42" s="49"/>
      <c r="C42" s="49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 ht="11.25" customHeight="1">
      <c r="A43" s="17" t="s">
        <v>18</v>
      </c>
      <c r="B43" s="17" t="s">
        <v>1</v>
      </c>
      <c r="C43" s="18" t="s">
        <v>3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1.25" customHeight="1">
      <c r="A44" s="9" t="s">
        <v>9</v>
      </c>
      <c r="B44" s="31">
        <v>995093325.36</v>
      </c>
      <c r="C44" s="32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1.25" customHeight="1">
      <c r="A45" s="8" t="s">
        <v>58</v>
      </c>
      <c r="B45" s="31"/>
      <c r="C45" s="32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1.25" customHeight="1">
      <c r="A46" s="8" t="s">
        <v>53</v>
      </c>
      <c r="B46" s="31">
        <f>B44-B45</f>
        <v>995093325.36</v>
      </c>
      <c r="C46" s="32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2.75">
      <c r="A47" s="24" t="s">
        <v>54</v>
      </c>
      <c r="B47" s="47">
        <f>N35+O35</f>
        <v>392336127.6</v>
      </c>
      <c r="C47" s="48">
        <f>IF(B46&gt;0,B47*100/B46,0)</f>
        <v>39.427068557420235</v>
      </c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1.25" customHeight="1">
      <c r="A48" s="9" t="s">
        <v>55</v>
      </c>
      <c r="B48" s="31">
        <f>B46*0.54</f>
        <v>537350395.6944001</v>
      </c>
      <c r="C48" s="32">
        <f>IF(B46&gt;0,B48*100/B46,0)</f>
        <v>54.00000000000001</v>
      </c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ht="11.25" customHeight="1">
      <c r="A49" s="9" t="s">
        <v>56</v>
      </c>
      <c r="B49" s="31">
        <f>B48*0.95</f>
        <v>510482875.90968007</v>
      </c>
      <c r="C49" s="32">
        <f>IF(B46&gt;0,B49*100/B46,0)</f>
        <v>51.30000000000001</v>
      </c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</row>
    <row r="50" spans="1:17" ht="11.25" customHeight="1">
      <c r="A50" s="9" t="s">
        <v>57</v>
      </c>
      <c r="B50" s="31">
        <f>B48*0.9</f>
        <v>483615356.12496006</v>
      </c>
      <c r="C50" s="32">
        <f>IF(B46&gt;0,B50*100/B46,0)</f>
        <v>48.60000000000001</v>
      </c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</row>
    <row r="51" spans="1:15" s="40" customFormat="1" ht="11.25" customHeight="1">
      <c r="A51" s="244" t="s">
        <v>75</v>
      </c>
      <c r="B51" s="244"/>
      <c r="C51" s="244"/>
      <c r="D51" s="244"/>
      <c r="E51" s="244"/>
      <c r="F51" s="244"/>
      <c r="G51" s="244"/>
      <c r="H51" s="244"/>
      <c r="I51" s="244"/>
      <c r="J51" s="244"/>
      <c r="K51" s="244"/>
      <c r="L51" s="244"/>
      <c r="M51" s="244"/>
      <c r="N51" s="244"/>
      <c r="O51" s="244"/>
    </row>
    <row r="52" spans="1:15" ht="11.25" customHeight="1">
      <c r="A52" s="225" t="s">
        <v>30</v>
      </c>
      <c r="B52" s="225"/>
      <c r="C52" s="225"/>
      <c r="D52" s="225"/>
      <c r="E52" s="225"/>
      <c r="F52" s="225"/>
      <c r="G52" s="225"/>
      <c r="H52" s="225"/>
      <c r="I52" s="225"/>
      <c r="J52" s="225"/>
      <c r="K52" s="225"/>
      <c r="L52" s="225"/>
      <c r="M52" s="225"/>
      <c r="N52" s="225"/>
      <c r="O52" s="225"/>
    </row>
    <row r="53" spans="1:15" ht="11.25" customHeight="1">
      <c r="A53" s="225" t="s">
        <v>31</v>
      </c>
      <c r="B53" s="225"/>
      <c r="C53" s="225"/>
      <c r="D53" s="225"/>
      <c r="E53" s="225"/>
      <c r="F53" s="225"/>
      <c r="G53" s="225"/>
      <c r="H53" s="1"/>
      <c r="I53" s="1"/>
      <c r="J53" s="1"/>
      <c r="K53" s="1"/>
      <c r="L53" s="1"/>
      <c r="M53" s="1"/>
      <c r="N53" s="1"/>
      <c r="O53" s="1"/>
    </row>
    <row r="59" spans="1:15" ht="11.25" customHeight="1">
      <c r="A59" s="242" t="s">
        <v>69</v>
      </c>
      <c r="B59" s="242"/>
      <c r="C59" s="242"/>
      <c r="D59" s="242" t="s">
        <v>71</v>
      </c>
      <c r="E59" s="242"/>
      <c r="F59" s="242"/>
      <c r="G59" s="242"/>
      <c r="H59" s="242"/>
      <c r="I59" s="242"/>
      <c r="K59" s="55"/>
      <c r="L59" s="55"/>
      <c r="M59" s="242" t="s">
        <v>73</v>
      </c>
      <c r="N59" s="242"/>
      <c r="O59" s="242"/>
    </row>
    <row r="60" spans="1:15" ht="11.25" customHeight="1">
      <c r="A60" s="242" t="s">
        <v>70</v>
      </c>
      <c r="B60" s="242"/>
      <c r="C60" s="242"/>
      <c r="D60" s="242" t="s">
        <v>72</v>
      </c>
      <c r="E60" s="242"/>
      <c r="F60" s="242"/>
      <c r="G60" s="242"/>
      <c r="H60" s="242"/>
      <c r="I60" s="242"/>
      <c r="K60" s="55"/>
      <c r="L60" s="55"/>
      <c r="M60" s="242" t="s">
        <v>74</v>
      </c>
      <c r="N60" s="242"/>
      <c r="O60" s="242"/>
    </row>
    <row r="61" spans="1:15" ht="11.25" customHeight="1">
      <c r="A61" s="243"/>
      <c r="B61" s="243"/>
      <c r="C61" s="243"/>
      <c r="D61" s="242" t="s">
        <v>78</v>
      </c>
      <c r="E61" s="242"/>
      <c r="F61" s="242"/>
      <c r="G61" s="242"/>
      <c r="H61" s="242"/>
      <c r="I61" s="242"/>
      <c r="K61" s="55"/>
      <c r="L61" s="55"/>
      <c r="M61" s="242" t="s">
        <v>79</v>
      </c>
      <c r="N61" s="242"/>
      <c r="O61" s="242"/>
    </row>
    <row r="65" spans="1:10" ht="16.5" thickBot="1">
      <c r="A65" s="15" t="s">
        <v>32</v>
      </c>
      <c r="B65" s="15"/>
      <c r="C65" s="15"/>
      <c r="D65" s="15"/>
      <c r="E65" s="15"/>
      <c r="F65" s="15"/>
      <c r="G65" s="15"/>
      <c r="H65" s="15"/>
      <c r="I65" s="15"/>
      <c r="J65" s="26"/>
    </row>
    <row r="66" spans="1:10" ht="13.5" thickBot="1">
      <c r="A66" s="235" t="s">
        <v>33</v>
      </c>
      <c r="B66" s="235"/>
      <c r="C66" s="235"/>
      <c r="D66" s="235"/>
      <c r="E66" s="235"/>
      <c r="F66" s="235"/>
      <c r="G66" s="235"/>
      <c r="H66" s="235"/>
      <c r="I66" s="235"/>
      <c r="J66" s="236"/>
    </row>
    <row r="67" spans="1:10" ht="13.5" thickBot="1">
      <c r="A67" s="237" t="s">
        <v>51</v>
      </c>
      <c r="B67" s="240" t="s">
        <v>21</v>
      </c>
      <c r="C67" s="241"/>
      <c r="D67" s="241"/>
      <c r="E67" s="240" t="s">
        <v>22</v>
      </c>
      <c r="F67" s="241"/>
      <c r="G67" s="241"/>
      <c r="H67" s="240" t="s">
        <v>23</v>
      </c>
      <c r="I67" s="241"/>
      <c r="J67" s="241"/>
    </row>
    <row r="68" spans="1:10" ht="13.5" thickBot="1">
      <c r="A68" s="238"/>
      <c r="B68" s="240" t="s">
        <v>41</v>
      </c>
      <c r="C68" s="241"/>
      <c r="D68" s="241"/>
      <c r="E68" s="240" t="s">
        <v>24</v>
      </c>
      <c r="F68" s="241"/>
      <c r="G68" s="241"/>
      <c r="H68" s="240" t="s">
        <v>25</v>
      </c>
      <c r="I68" s="241"/>
      <c r="J68" s="241"/>
    </row>
    <row r="69" spans="1:10" ht="34.5" thickBot="1">
      <c r="A69" s="239"/>
      <c r="B69" s="5" t="s">
        <v>42</v>
      </c>
      <c r="C69" s="5" t="s">
        <v>43</v>
      </c>
      <c r="D69" s="5" t="s">
        <v>44</v>
      </c>
      <c r="E69" s="5" t="s">
        <v>45</v>
      </c>
      <c r="F69" s="5" t="s">
        <v>46</v>
      </c>
      <c r="G69" s="5" t="s">
        <v>47</v>
      </c>
      <c r="H69" s="5" t="s">
        <v>48</v>
      </c>
      <c r="I69" s="5" t="s">
        <v>49</v>
      </c>
      <c r="J69" s="5" t="s">
        <v>50</v>
      </c>
    </row>
    <row r="70" spans="1:10" ht="13.5" thickBot="1">
      <c r="A70" s="27" t="s">
        <v>52</v>
      </c>
      <c r="B70" s="33"/>
      <c r="C70" s="33"/>
      <c r="D70" s="33"/>
      <c r="E70" s="33"/>
      <c r="F70" s="33"/>
      <c r="G70" s="33"/>
      <c r="H70" s="33"/>
      <c r="I70" s="33"/>
      <c r="J70" s="33"/>
    </row>
    <row r="71" spans="1:10" ht="12.75">
      <c r="A71" s="16" t="s">
        <v>34</v>
      </c>
      <c r="B71" s="16"/>
      <c r="C71" s="16"/>
      <c r="D71" s="16"/>
      <c r="E71" s="16"/>
      <c r="F71" s="16"/>
      <c r="G71" s="16"/>
      <c r="H71" s="16"/>
      <c r="I71" s="16"/>
      <c r="J71" s="26"/>
    </row>
  </sheetData>
  <sheetProtection/>
  <mergeCells count="35">
    <mergeCell ref="D61:I61"/>
    <mergeCell ref="A61:C61"/>
    <mergeCell ref="A60:C60"/>
    <mergeCell ref="D60:I60"/>
    <mergeCell ref="A51:O51"/>
    <mergeCell ref="A59:C59"/>
    <mergeCell ref="D59:I59"/>
    <mergeCell ref="M59:O59"/>
    <mergeCell ref="M60:O60"/>
    <mergeCell ref="M61:O61"/>
    <mergeCell ref="A66:J66"/>
    <mergeCell ref="A67:A69"/>
    <mergeCell ref="B67:D67"/>
    <mergeCell ref="E67:G67"/>
    <mergeCell ref="H67:J67"/>
    <mergeCell ref="B68:D68"/>
    <mergeCell ref="E68:G68"/>
    <mergeCell ref="H68:J68"/>
    <mergeCell ref="C16:C19"/>
    <mergeCell ref="A53:G53"/>
    <mergeCell ref="A52:O52"/>
    <mergeCell ref="B13:O13"/>
    <mergeCell ref="B14:O14"/>
    <mergeCell ref="B15:N15"/>
    <mergeCell ref="B16:B19"/>
    <mergeCell ref="I16:I19"/>
    <mergeCell ref="J16:J19"/>
    <mergeCell ref="D16:D19"/>
    <mergeCell ref="E16:E19"/>
    <mergeCell ref="K16:K19"/>
    <mergeCell ref="L16:L19"/>
    <mergeCell ref="M16:M19"/>
    <mergeCell ref="F16:F19"/>
    <mergeCell ref="G16:G19"/>
    <mergeCell ref="H16:H19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0.8515625" style="70" bestFit="1" customWidth="1"/>
    <col min="2" max="3" width="18.28125" style="70" customWidth="1"/>
    <col min="4" max="4" width="18.28125" style="128" customWidth="1"/>
    <col min="5" max="5" width="18.00390625" style="70" bestFit="1" customWidth="1"/>
    <col min="6" max="6" width="16.8515625" style="70" customWidth="1"/>
    <col min="7" max="7" width="16.7109375" style="70" customWidth="1"/>
    <col min="8" max="8" width="17.00390625" style="70" bestFit="1" customWidth="1"/>
    <col min="9" max="10" width="16.8515625" style="70" customWidth="1"/>
    <col min="11" max="11" width="16.421875" style="70" bestFit="1" customWidth="1"/>
    <col min="12" max="12" width="16.8515625" style="70" customWidth="1"/>
    <col min="13" max="13" width="16.7109375" style="70" customWidth="1"/>
    <col min="14" max="16384" width="9.140625" style="70" customWidth="1"/>
  </cols>
  <sheetData>
    <row r="1" s="58" customFormat="1" ht="12.75">
      <c r="D1" s="59"/>
    </row>
    <row r="2" spans="1:4" s="58" customFormat="1" ht="25.5" customHeight="1">
      <c r="A2" s="60" t="s">
        <v>65</v>
      </c>
      <c r="D2" s="59"/>
    </row>
    <row r="3" spans="1:4" s="58" customFormat="1" ht="15.75" customHeight="1">
      <c r="A3" s="61" t="s">
        <v>66</v>
      </c>
      <c r="D3" s="59"/>
    </row>
    <row r="4" spans="1:4" s="58" customFormat="1" ht="15.75" customHeight="1">
      <c r="A4" s="61" t="s">
        <v>67</v>
      </c>
      <c r="D4" s="59"/>
    </row>
    <row r="5" spans="1:4" s="58" customFormat="1" ht="15.75" customHeight="1">
      <c r="A5" s="61" t="s">
        <v>68</v>
      </c>
      <c r="D5" s="59"/>
    </row>
    <row r="6" spans="1:4" s="58" customFormat="1" ht="12.75">
      <c r="A6" s="34"/>
      <c r="D6" s="59"/>
    </row>
    <row r="7" spans="1:5" s="63" customFormat="1" ht="15.75">
      <c r="A7" s="62" t="s">
        <v>0</v>
      </c>
      <c r="E7" s="64"/>
    </row>
    <row r="8" spans="1:5" s="61" customFormat="1" ht="15.75">
      <c r="A8" s="65" t="s">
        <v>91</v>
      </c>
      <c r="B8" s="62"/>
      <c r="C8" s="62"/>
      <c r="D8" s="62"/>
      <c r="E8" s="62"/>
    </row>
    <row r="9" spans="1:5" s="61" customFormat="1" ht="15.75">
      <c r="A9" s="62" t="s">
        <v>2</v>
      </c>
      <c r="B9" s="62"/>
      <c r="C9" s="62"/>
      <c r="D9" s="62"/>
      <c r="E9" s="62"/>
    </row>
    <row r="10" spans="1:5" s="61" customFormat="1" ht="15.75">
      <c r="A10" s="54" t="s">
        <v>77</v>
      </c>
      <c r="B10" s="65"/>
      <c r="C10" s="65"/>
      <c r="D10" s="65"/>
      <c r="E10" s="65"/>
    </row>
    <row r="11" spans="1:5" s="58" customFormat="1" ht="12.75" hidden="1">
      <c r="A11" s="66"/>
      <c r="B11" s="66"/>
      <c r="C11" s="66"/>
      <c r="D11" s="66"/>
      <c r="E11" s="66"/>
    </row>
    <row r="12" spans="1:5" s="58" customFormat="1" ht="12.75" hidden="1">
      <c r="A12" s="66"/>
      <c r="B12" s="66"/>
      <c r="C12" s="66"/>
      <c r="D12" s="66"/>
      <c r="E12" s="66"/>
    </row>
    <row r="13" spans="1:5" s="58" customFormat="1" ht="12.75" hidden="1">
      <c r="A13" s="66"/>
      <c r="B13" s="66"/>
      <c r="C13" s="66"/>
      <c r="D13" s="66"/>
      <c r="E13" s="66"/>
    </row>
    <row r="14" spans="1:5" s="58" customFormat="1" ht="12.75" hidden="1">
      <c r="A14" s="66"/>
      <c r="B14" s="66"/>
      <c r="C14" s="66"/>
      <c r="D14" s="66"/>
      <c r="E14" s="66"/>
    </row>
    <row r="15" spans="1:5" s="58" customFormat="1" ht="12.75">
      <c r="A15" s="67"/>
      <c r="B15" s="67"/>
      <c r="C15" s="67"/>
      <c r="D15" s="67"/>
      <c r="E15" s="67"/>
    </row>
    <row r="16" spans="1:5" s="58" customFormat="1" ht="12.75">
      <c r="A16" s="58" t="s">
        <v>92</v>
      </c>
      <c r="D16" s="38"/>
      <c r="E16" s="38">
        <v>1</v>
      </c>
    </row>
    <row r="17" spans="1:5" ht="12.75" customHeight="1">
      <c r="A17" s="68" t="s">
        <v>93</v>
      </c>
      <c r="B17" s="69" t="s">
        <v>94</v>
      </c>
      <c r="C17" s="256" t="s">
        <v>95</v>
      </c>
      <c r="D17" s="257"/>
      <c r="E17" s="258"/>
    </row>
    <row r="18" spans="1:5" ht="11.25">
      <c r="A18" s="71"/>
      <c r="B18" s="72" t="s">
        <v>96</v>
      </c>
      <c r="C18" s="73" t="s">
        <v>97</v>
      </c>
      <c r="D18" s="74" t="s">
        <v>98</v>
      </c>
      <c r="E18" s="74" t="s">
        <v>99</v>
      </c>
    </row>
    <row r="19" spans="1:5" s="78" customFormat="1" ht="11.25">
      <c r="A19" s="75" t="s">
        <v>100</v>
      </c>
      <c r="B19" s="76">
        <f>B20+B21+B36+B37</f>
        <v>64134202.620000005</v>
      </c>
      <c r="C19" s="76">
        <f>C20+C21+C36+C37</f>
        <v>63187247.730000004</v>
      </c>
      <c r="D19" s="77">
        <f>D20+D21+D36+D37</f>
        <v>61886965.71000001</v>
      </c>
      <c r="E19" s="77">
        <f>E20+E21+E36+E37</f>
        <v>0</v>
      </c>
    </row>
    <row r="20" spans="1:5" ht="11.25">
      <c r="A20" s="75" t="s">
        <v>101</v>
      </c>
      <c r="B20" s="76">
        <v>0</v>
      </c>
      <c r="C20" s="76">
        <v>0</v>
      </c>
      <c r="D20" s="77">
        <v>0</v>
      </c>
      <c r="E20" s="77">
        <v>0</v>
      </c>
    </row>
    <row r="21" spans="1:5" ht="11.25">
      <c r="A21" s="75" t="s">
        <v>102</v>
      </c>
      <c r="B21" s="76">
        <f>B22+B25+B26+B29+B35</f>
        <v>64134202.620000005</v>
      </c>
      <c r="C21" s="76">
        <f>C22+C25+C26+C29+C35</f>
        <v>62918591.89</v>
      </c>
      <c r="D21" s="77">
        <f>D22+D25+D26+D29+D35</f>
        <v>61618309.870000005</v>
      </c>
      <c r="E21" s="77">
        <f>E22+E25+E26+E29+E35</f>
        <v>0</v>
      </c>
    </row>
    <row r="22" spans="1:5" ht="11.25">
      <c r="A22" s="79" t="s">
        <v>103</v>
      </c>
      <c r="B22" s="76">
        <f>B23+B24</f>
        <v>46913588.53</v>
      </c>
      <c r="C22" s="76">
        <f>C23+C24</f>
        <v>45582048.72</v>
      </c>
      <c r="D22" s="77">
        <f>D23+D24</f>
        <v>44148141.32</v>
      </c>
      <c r="E22" s="77">
        <f>E23+E24</f>
        <v>0</v>
      </c>
    </row>
    <row r="23" spans="1:5" ht="11.25">
      <c r="A23" s="79" t="s">
        <v>104</v>
      </c>
      <c r="B23" s="76">
        <v>46913588.53</v>
      </c>
      <c r="C23" s="76">
        <v>45582048.72</v>
      </c>
      <c r="D23" s="77">
        <v>44148141.32</v>
      </c>
      <c r="E23" s="77">
        <v>0</v>
      </c>
    </row>
    <row r="24" spans="1:5" ht="11.25">
      <c r="A24" s="79" t="s">
        <v>105</v>
      </c>
      <c r="B24" s="76">
        <v>0</v>
      </c>
      <c r="C24" s="76">
        <v>0</v>
      </c>
      <c r="D24" s="77">
        <v>0</v>
      </c>
      <c r="E24" s="77">
        <v>0</v>
      </c>
    </row>
    <row r="25" spans="1:5" ht="11.25">
      <c r="A25" s="79" t="s">
        <v>106</v>
      </c>
      <c r="B25" s="76">
        <v>0</v>
      </c>
      <c r="C25" s="76">
        <v>0</v>
      </c>
      <c r="D25" s="77">
        <v>0</v>
      </c>
      <c r="E25" s="77">
        <v>0</v>
      </c>
    </row>
    <row r="26" spans="1:5" ht="11.25">
      <c r="A26" s="79" t="s">
        <v>107</v>
      </c>
      <c r="B26" s="76">
        <f>B27+B28</f>
        <v>17220614.09</v>
      </c>
      <c r="C26" s="76">
        <f>C27+C28</f>
        <v>17336543.17</v>
      </c>
      <c r="D26" s="77">
        <f>D27+D28</f>
        <v>17470168.55</v>
      </c>
      <c r="E26" s="77">
        <f>E27+E28</f>
        <v>0</v>
      </c>
    </row>
    <row r="27" spans="1:5" ht="11.25">
      <c r="A27" s="79" t="s">
        <v>104</v>
      </c>
      <c r="B27" s="76">
        <v>17220614.09</v>
      </c>
      <c r="C27" s="76">
        <v>17336543.17</v>
      </c>
      <c r="D27" s="77">
        <v>17470168.55</v>
      </c>
      <c r="E27" s="77">
        <v>0</v>
      </c>
    </row>
    <row r="28" spans="1:5" ht="11.25">
      <c r="A28" s="79" t="s">
        <v>105</v>
      </c>
      <c r="B28" s="76">
        <v>0</v>
      </c>
      <c r="C28" s="76">
        <v>0</v>
      </c>
      <c r="D28" s="77">
        <v>0</v>
      </c>
      <c r="E28" s="77">
        <v>0</v>
      </c>
    </row>
    <row r="29" spans="1:5" ht="11.25">
      <c r="A29" s="79" t="s">
        <v>108</v>
      </c>
      <c r="B29" s="76">
        <f>B30+B31+B32+B33+B34</f>
        <v>0</v>
      </c>
      <c r="C29" s="76">
        <f>C30+C31+C32+C33+C34</f>
        <v>0</v>
      </c>
      <c r="D29" s="77">
        <f>D30+D31+D32+D33+D34</f>
        <v>0</v>
      </c>
      <c r="E29" s="77">
        <f>E30+E31+E32+E33+E34</f>
        <v>0</v>
      </c>
    </row>
    <row r="30" spans="1:5" ht="11.25">
      <c r="A30" s="70" t="s">
        <v>109</v>
      </c>
      <c r="B30" s="76">
        <v>0</v>
      </c>
      <c r="C30" s="76">
        <v>0</v>
      </c>
      <c r="D30" s="77">
        <v>0</v>
      </c>
      <c r="E30" s="77">
        <v>0</v>
      </c>
    </row>
    <row r="31" spans="1:5" ht="11.25">
      <c r="A31" s="79" t="s">
        <v>110</v>
      </c>
      <c r="B31" s="76">
        <v>0</v>
      </c>
      <c r="C31" s="76">
        <v>0</v>
      </c>
      <c r="D31" s="77">
        <v>0</v>
      </c>
      <c r="E31" s="77">
        <v>0</v>
      </c>
    </row>
    <row r="32" spans="1:5" ht="11.25">
      <c r="A32" s="79" t="s">
        <v>111</v>
      </c>
      <c r="B32" s="76">
        <v>0</v>
      </c>
      <c r="C32" s="76">
        <v>0</v>
      </c>
      <c r="D32" s="77">
        <v>0</v>
      </c>
      <c r="E32" s="77">
        <v>0</v>
      </c>
    </row>
    <row r="33" spans="1:5" ht="11.25">
      <c r="A33" s="79" t="s">
        <v>112</v>
      </c>
      <c r="B33" s="76">
        <v>0</v>
      </c>
      <c r="C33" s="76">
        <v>0</v>
      </c>
      <c r="D33" s="77">
        <v>0</v>
      </c>
      <c r="E33" s="77">
        <v>0</v>
      </c>
    </row>
    <row r="34" spans="1:5" ht="11.25">
      <c r="A34" s="79" t="s">
        <v>113</v>
      </c>
      <c r="B34" s="76">
        <v>0</v>
      </c>
      <c r="C34" s="76">
        <v>0</v>
      </c>
      <c r="D34" s="77">
        <v>0</v>
      </c>
      <c r="E34" s="77">
        <v>0</v>
      </c>
    </row>
    <row r="35" spans="1:5" ht="11.25">
      <c r="A35" s="79" t="s">
        <v>114</v>
      </c>
      <c r="B35" s="76">
        <v>0</v>
      </c>
      <c r="C35" s="76">
        <v>0</v>
      </c>
      <c r="D35" s="77">
        <v>0</v>
      </c>
      <c r="E35" s="77">
        <v>0</v>
      </c>
    </row>
    <row r="36" spans="1:5" ht="11.25">
      <c r="A36" s="75" t="s">
        <v>115</v>
      </c>
      <c r="B36" s="76">
        <v>0</v>
      </c>
      <c r="C36" s="76">
        <v>0</v>
      </c>
      <c r="D36" s="77">
        <v>0</v>
      </c>
      <c r="E36" s="77">
        <v>0</v>
      </c>
    </row>
    <row r="37" spans="1:5" ht="11.25">
      <c r="A37" s="75" t="s">
        <v>116</v>
      </c>
      <c r="B37" s="76">
        <v>0</v>
      </c>
      <c r="C37" s="76">
        <v>268655.84</v>
      </c>
      <c r="D37" s="77">
        <v>268655.84</v>
      </c>
      <c r="E37" s="77">
        <v>0</v>
      </c>
    </row>
    <row r="38" spans="1:5" ht="11.25">
      <c r="A38" s="75" t="s">
        <v>117</v>
      </c>
      <c r="B38" s="76">
        <f>IF(B39+B42&gt;0,B39+B42,0)</f>
        <v>441414591.05</v>
      </c>
      <c r="C38" s="76">
        <f>IF(C39+C42&gt;0,C39+C42,0)</f>
        <v>541419167.4300001</v>
      </c>
      <c r="D38" s="77">
        <f>IF(D39+D42&gt;0,D39+D42,0)</f>
        <v>560821667.53</v>
      </c>
      <c r="E38" s="77">
        <f>IF(E39+E42&gt;0,E39+E42,0)</f>
        <v>0</v>
      </c>
    </row>
    <row r="39" spans="1:5" ht="11.25">
      <c r="A39" s="75" t="s">
        <v>118</v>
      </c>
      <c r="B39" s="76">
        <f>IF(B40&gt;B41,B40-B41,0)</f>
        <v>440768568.45</v>
      </c>
      <c r="C39" s="76">
        <f>IF(C40&gt;C41,C40-C41,0)</f>
        <v>541336087.34</v>
      </c>
      <c r="D39" s="77">
        <f>IF(D40&gt;D41,D40-D41,0)</f>
        <v>560772869.63</v>
      </c>
      <c r="E39" s="77">
        <f>IF(E40&gt;E41,E40-E41,0)</f>
        <v>0</v>
      </c>
    </row>
    <row r="40" spans="1:5" ht="11.25">
      <c r="A40" s="75" t="s">
        <v>119</v>
      </c>
      <c r="B40" s="76">
        <v>456821669.51</v>
      </c>
      <c r="C40" s="76">
        <v>541785337.37</v>
      </c>
      <c r="D40" s="77">
        <v>561001342.59</v>
      </c>
      <c r="E40" s="77">
        <v>0</v>
      </c>
    </row>
    <row r="41" spans="1:5" ht="11.25">
      <c r="A41" s="75" t="s">
        <v>120</v>
      </c>
      <c r="B41" s="76">
        <v>16053101.06</v>
      </c>
      <c r="C41" s="76">
        <v>449250.03</v>
      </c>
      <c r="D41" s="77">
        <v>228472.96</v>
      </c>
      <c r="E41" s="77">
        <v>0</v>
      </c>
    </row>
    <row r="42" spans="1:5" ht="11.25">
      <c r="A42" s="75" t="s">
        <v>121</v>
      </c>
      <c r="B42" s="76">
        <v>646022.6</v>
      </c>
      <c r="C42" s="76">
        <v>83080.09</v>
      </c>
      <c r="D42" s="77">
        <v>48797.9</v>
      </c>
      <c r="E42" s="77">
        <v>0</v>
      </c>
    </row>
    <row r="43" spans="1:5" ht="11.25">
      <c r="A43" s="80" t="s">
        <v>122</v>
      </c>
      <c r="B43" s="81">
        <f>IF(B19-B38&lt;0,0,B19-B38)</f>
        <v>0</v>
      </c>
      <c r="C43" s="81">
        <f>IF(C19-C38&lt;0,0,C19-C38)</f>
        <v>0</v>
      </c>
      <c r="D43" s="81">
        <f>IF(D19-D38&lt;0,0,D19-D38)</f>
        <v>0</v>
      </c>
      <c r="E43" s="82">
        <f>IF(E19-E38&lt;0,0,E19-E38)</f>
        <v>0</v>
      </c>
    </row>
    <row r="44" spans="1:5" ht="11.25">
      <c r="A44" s="83" t="s">
        <v>123</v>
      </c>
      <c r="B44" s="84">
        <v>943008398.64</v>
      </c>
      <c r="C44" s="85">
        <v>971955978.97</v>
      </c>
      <c r="D44" s="85">
        <v>995093325.36</v>
      </c>
      <c r="E44" s="85"/>
    </row>
    <row r="45" spans="1:5" ht="11.25">
      <c r="A45" s="86" t="s">
        <v>124</v>
      </c>
      <c r="B45" s="84">
        <f>IF(B44&gt;0,B19*100/B44,0)</f>
        <v>6.801021360201446</v>
      </c>
      <c r="C45" s="84">
        <f>IF(C44&gt;0,C19*100/C44,0)</f>
        <v>6.501040077654618</v>
      </c>
      <c r="D45" s="85">
        <f>IF(D44&gt;0,D19*100/D44,0)</f>
        <v>6.219212221889927</v>
      </c>
      <c r="E45" s="85">
        <f>IF(E44&gt;0,E19*100/E44,0)</f>
        <v>0</v>
      </c>
    </row>
    <row r="46" spans="1:5" ht="11.25">
      <c r="A46" s="87" t="s">
        <v>125</v>
      </c>
      <c r="B46" s="81">
        <f>IF(B44&gt;0,B43*100/B44,0)</f>
        <v>0</v>
      </c>
      <c r="C46" s="81">
        <f>IF(C44&gt;0,C43*100/C44,0)</f>
        <v>0</v>
      </c>
      <c r="D46" s="82">
        <f>IF(D44&gt;0,D43*100/D44,0)</f>
        <v>0</v>
      </c>
      <c r="E46" s="82">
        <f>IF(E44&gt;0,E43*100/E44,0)</f>
        <v>0</v>
      </c>
    </row>
    <row r="47" spans="1:5" ht="11.25">
      <c r="A47" s="88" t="s">
        <v>126</v>
      </c>
      <c r="B47" s="84">
        <f>B44*1.2</f>
        <v>1131610078.368</v>
      </c>
      <c r="C47" s="85">
        <f>C44*1.2</f>
        <v>1166347174.764</v>
      </c>
      <c r="D47" s="85">
        <f>D44*1.2</f>
        <v>1194111990.432</v>
      </c>
      <c r="E47" s="85">
        <f>E44*1.2</f>
        <v>0</v>
      </c>
    </row>
    <row r="48" spans="1:5" ht="11.25">
      <c r="A48" s="88" t="s">
        <v>127</v>
      </c>
      <c r="B48" s="85">
        <f>B44*1.08</f>
        <v>1018449070.5312</v>
      </c>
      <c r="C48" s="84">
        <f>C44*1.08</f>
        <v>1049712457.2876</v>
      </c>
      <c r="D48" s="85">
        <f>D44*1.08</f>
        <v>1074700791.3888001</v>
      </c>
      <c r="E48" s="85">
        <f>E44*1.08</f>
        <v>0</v>
      </c>
    </row>
    <row r="49" spans="1:5" ht="32.25">
      <c r="A49" s="68" t="s">
        <v>128</v>
      </c>
      <c r="B49" s="89" t="s">
        <v>129</v>
      </c>
      <c r="C49" s="90" t="s">
        <v>97</v>
      </c>
      <c r="D49" s="91" t="s">
        <v>98</v>
      </c>
      <c r="E49" s="91" t="s">
        <v>99</v>
      </c>
    </row>
    <row r="50" spans="1:5" ht="11.25">
      <c r="A50" s="92" t="s">
        <v>130</v>
      </c>
      <c r="B50" s="93">
        <v>0</v>
      </c>
      <c r="C50" s="93">
        <v>0</v>
      </c>
      <c r="D50" s="94">
        <v>0</v>
      </c>
      <c r="E50" s="94">
        <v>0</v>
      </c>
    </row>
    <row r="51" spans="1:5" ht="11.25">
      <c r="A51" s="95" t="s">
        <v>131</v>
      </c>
      <c r="B51" s="76">
        <v>0</v>
      </c>
      <c r="C51" s="76">
        <v>0</v>
      </c>
      <c r="D51" s="77">
        <v>0</v>
      </c>
      <c r="E51" s="77">
        <v>0</v>
      </c>
    </row>
    <row r="52" spans="1:5" ht="11.25">
      <c r="A52" s="95" t="s">
        <v>132</v>
      </c>
      <c r="B52" s="76">
        <v>0</v>
      </c>
      <c r="C52" s="76">
        <v>0</v>
      </c>
      <c r="D52" s="77">
        <v>0</v>
      </c>
      <c r="E52" s="77">
        <v>0</v>
      </c>
    </row>
    <row r="53" spans="1:5" ht="11.25">
      <c r="A53" s="95" t="s">
        <v>133</v>
      </c>
      <c r="B53" s="76">
        <f>IF(B40&lt;B41,B41-B40,0)</f>
        <v>0</v>
      </c>
      <c r="C53" s="76">
        <f>IF(C40&lt;C41,C41-C40,0)</f>
        <v>0</v>
      </c>
      <c r="D53" s="77">
        <f>IF(D40&lt;D41,D41-D40,0)</f>
        <v>0</v>
      </c>
      <c r="E53" s="77">
        <f>IF(E40&lt;E41,E41-E40,0)</f>
        <v>0</v>
      </c>
    </row>
    <row r="54" spans="1:5" ht="11.25">
      <c r="A54" s="95" t="s">
        <v>134</v>
      </c>
      <c r="B54" s="76">
        <v>190538.67</v>
      </c>
      <c r="C54" s="76">
        <v>7935267.11</v>
      </c>
      <c r="D54" s="77">
        <v>8646148.62</v>
      </c>
      <c r="E54" s="77">
        <v>0</v>
      </c>
    </row>
    <row r="55" spans="1:5" ht="11.25">
      <c r="A55" s="95" t="s">
        <v>135</v>
      </c>
      <c r="B55" s="76">
        <v>55186956.12</v>
      </c>
      <c r="C55" s="76">
        <v>12951817.1</v>
      </c>
      <c r="D55" s="77">
        <v>4231897.49</v>
      </c>
      <c r="E55" s="77">
        <v>0</v>
      </c>
    </row>
    <row r="56" spans="1:5" ht="11.25">
      <c r="A56" s="95" t="s">
        <v>136</v>
      </c>
      <c r="B56" s="76">
        <v>0</v>
      </c>
      <c r="C56" s="76">
        <v>0</v>
      </c>
      <c r="D56" s="77">
        <v>0</v>
      </c>
      <c r="E56" s="77">
        <v>0</v>
      </c>
    </row>
    <row r="57" spans="1:5" ht="11.25">
      <c r="A57" s="95" t="s">
        <v>137</v>
      </c>
      <c r="B57" s="76">
        <v>0</v>
      </c>
      <c r="C57" s="76">
        <v>0</v>
      </c>
      <c r="D57" s="77">
        <v>0</v>
      </c>
      <c r="E57" s="77">
        <v>0</v>
      </c>
    </row>
    <row r="58" spans="1:5" ht="11.25">
      <c r="A58" s="96" t="s">
        <v>138</v>
      </c>
      <c r="B58" s="97">
        <v>0</v>
      </c>
      <c r="C58" s="97">
        <v>0</v>
      </c>
      <c r="D58" s="98">
        <v>0</v>
      </c>
      <c r="E58" s="98">
        <v>0</v>
      </c>
    </row>
    <row r="59" spans="1:5" ht="11.25">
      <c r="A59" s="259" t="s">
        <v>139</v>
      </c>
      <c r="B59" s="259"/>
      <c r="C59" s="259"/>
      <c r="D59" s="259"/>
      <c r="E59" s="259"/>
    </row>
    <row r="60" spans="1:6" s="75" customFormat="1" ht="38.25" customHeight="1">
      <c r="A60" s="260" t="s">
        <v>140</v>
      </c>
      <c r="B60" s="260"/>
      <c r="C60" s="260"/>
      <c r="D60" s="260"/>
      <c r="E60" s="260"/>
      <c r="F60" s="99"/>
    </row>
    <row r="61" spans="1:5" ht="11.25">
      <c r="A61" s="100" t="s">
        <v>141</v>
      </c>
      <c r="B61" s="101"/>
      <c r="C61" s="102"/>
      <c r="D61" s="103"/>
      <c r="E61" s="102"/>
    </row>
    <row r="65" spans="1:5" s="58" customFormat="1" ht="12.75">
      <c r="A65" s="104" t="s">
        <v>69</v>
      </c>
      <c r="B65" s="242" t="s">
        <v>71</v>
      </c>
      <c r="C65" s="242"/>
      <c r="D65" s="242" t="s">
        <v>73</v>
      </c>
      <c r="E65" s="242"/>
    </row>
    <row r="66" spans="1:5" s="58" customFormat="1" ht="12.75">
      <c r="A66" s="56" t="s">
        <v>70</v>
      </c>
      <c r="B66" s="242" t="s">
        <v>72</v>
      </c>
      <c r="C66" s="242"/>
      <c r="D66" s="242" t="s">
        <v>74</v>
      </c>
      <c r="E66" s="242"/>
    </row>
    <row r="67" spans="2:5" s="58" customFormat="1" ht="12.75">
      <c r="B67" s="242" t="s">
        <v>78</v>
      </c>
      <c r="C67" s="242"/>
      <c r="D67" s="242" t="s">
        <v>79</v>
      </c>
      <c r="E67" s="242"/>
    </row>
    <row r="68" spans="1:5" ht="11.25">
      <c r="A68" s="250"/>
      <c r="B68" s="250"/>
      <c r="C68" s="250"/>
      <c r="D68" s="250"/>
      <c r="E68" s="250"/>
    </row>
    <row r="69" spans="1:5" ht="11.25">
      <c r="A69" s="250"/>
      <c r="B69" s="250"/>
      <c r="C69" s="250"/>
      <c r="D69" s="250"/>
      <c r="E69" s="250"/>
    </row>
    <row r="70" spans="1:5" ht="11.25">
      <c r="A70" s="250"/>
      <c r="B70" s="250"/>
      <c r="C70" s="250"/>
      <c r="D70" s="250"/>
      <c r="E70" s="250"/>
    </row>
    <row r="71" spans="1:5" ht="11.25">
      <c r="A71" s="250"/>
      <c r="B71" s="250"/>
      <c r="C71" s="250"/>
      <c r="D71" s="250"/>
      <c r="E71" s="250"/>
    </row>
    <row r="72" spans="1:5" ht="11.25">
      <c r="A72" s="105"/>
      <c r="B72" s="105"/>
      <c r="C72" s="105"/>
      <c r="D72" s="105"/>
      <c r="E72" s="105"/>
    </row>
    <row r="73" spans="1:5" ht="11.25">
      <c r="A73" s="105"/>
      <c r="B73" s="105"/>
      <c r="C73" s="105"/>
      <c r="D73" s="105"/>
      <c r="E73" s="105"/>
    </row>
    <row r="74" spans="1:4" ht="11.25">
      <c r="A74" s="250"/>
      <c r="B74" s="250"/>
      <c r="C74" s="250"/>
      <c r="D74" s="250"/>
    </row>
    <row r="75" spans="1:12" ht="16.5" thickBot="1">
      <c r="A75" s="106" t="s">
        <v>142</v>
      </c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</row>
    <row r="76" spans="1:13" ht="13.5" thickBot="1">
      <c r="A76" s="251" t="s">
        <v>143</v>
      </c>
      <c r="B76" s="252"/>
      <c r="C76" s="252"/>
      <c r="D76" s="252"/>
      <c r="E76" s="252"/>
      <c r="F76" s="252"/>
      <c r="G76" s="252"/>
      <c r="H76" s="252"/>
      <c r="I76" s="252"/>
      <c r="J76" s="252"/>
      <c r="K76" s="252"/>
      <c r="L76" s="252"/>
      <c r="M76" s="252"/>
    </row>
    <row r="77" spans="1:13" ht="13.5" thickBot="1">
      <c r="A77" s="253" t="s">
        <v>144</v>
      </c>
      <c r="B77" s="248" t="s">
        <v>21</v>
      </c>
      <c r="C77" s="249"/>
      <c r="D77" s="249"/>
      <c r="E77" s="248" t="s">
        <v>22</v>
      </c>
      <c r="F77" s="249"/>
      <c r="G77" s="249"/>
      <c r="H77" s="248" t="s">
        <v>23</v>
      </c>
      <c r="I77" s="249"/>
      <c r="J77" s="249"/>
      <c r="K77" s="248" t="s">
        <v>145</v>
      </c>
      <c r="L77" s="249"/>
      <c r="M77" s="249"/>
    </row>
    <row r="78" spans="1:13" ht="13.5" thickBot="1">
      <c r="A78" s="254"/>
      <c r="B78" s="248" t="s">
        <v>41</v>
      </c>
      <c r="C78" s="249"/>
      <c r="D78" s="249"/>
      <c r="E78" s="248" t="s">
        <v>24</v>
      </c>
      <c r="F78" s="249"/>
      <c r="G78" s="249"/>
      <c r="H78" s="248" t="s">
        <v>25</v>
      </c>
      <c r="I78" s="249"/>
      <c r="J78" s="249"/>
      <c r="K78" s="248" t="s">
        <v>146</v>
      </c>
      <c r="L78" s="249"/>
      <c r="M78" s="249"/>
    </row>
    <row r="79" spans="1:13" ht="18.75" thickBot="1">
      <c r="A79" s="255"/>
      <c r="B79" s="108" t="s">
        <v>147</v>
      </c>
      <c r="C79" s="108" t="s">
        <v>148</v>
      </c>
      <c r="D79" s="108" t="s">
        <v>44</v>
      </c>
      <c r="E79" s="108" t="s">
        <v>149</v>
      </c>
      <c r="F79" s="108" t="s">
        <v>46</v>
      </c>
      <c r="G79" s="108" t="s">
        <v>150</v>
      </c>
      <c r="H79" s="108" t="s">
        <v>48</v>
      </c>
      <c r="I79" s="108" t="s">
        <v>151</v>
      </c>
      <c r="J79" s="108" t="s">
        <v>152</v>
      </c>
      <c r="K79" s="108" t="s">
        <v>153</v>
      </c>
      <c r="L79" s="108" t="s">
        <v>154</v>
      </c>
      <c r="M79" s="108" t="s">
        <v>155</v>
      </c>
    </row>
    <row r="80" spans="1:13" ht="12" thickBot="1">
      <c r="A80" s="109" t="s">
        <v>156</v>
      </c>
      <c r="B80" s="110">
        <v>0</v>
      </c>
      <c r="C80" s="110">
        <v>0</v>
      </c>
      <c r="D80" s="110">
        <v>0</v>
      </c>
      <c r="E80" s="110">
        <v>0</v>
      </c>
      <c r="F80" s="110"/>
      <c r="G80" s="110"/>
      <c r="H80" s="110"/>
      <c r="I80" s="110"/>
      <c r="J80" s="110"/>
      <c r="K80" s="110"/>
      <c r="L80" s="110"/>
      <c r="M80" s="110"/>
    </row>
    <row r="81" spans="1:13" ht="12.75">
      <c r="A81" s="111"/>
      <c r="B81" s="112"/>
      <c r="C81" s="112"/>
      <c r="D81" s="112"/>
      <c r="E81" s="113"/>
      <c r="F81" s="113"/>
      <c r="G81" s="113"/>
      <c r="H81" s="114"/>
      <c r="I81" s="114"/>
      <c r="J81" s="114"/>
      <c r="K81" s="113"/>
      <c r="L81" s="113"/>
      <c r="M81" s="113"/>
    </row>
    <row r="82" spans="1:13" ht="12.75">
      <c r="A82" s="115"/>
      <c r="B82" s="112"/>
      <c r="C82" s="112"/>
      <c r="D82" s="112"/>
      <c r="E82" s="113"/>
      <c r="F82" s="113"/>
      <c r="G82" s="113"/>
      <c r="H82" s="114"/>
      <c r="I82" s="114"/>
      <c r="J82" s="114"/>
      <c r="K82" s="113"/>
      <c r="L82" s="113"/>
      <c r="M82" s="113"/>
    </row>
    <row r="83" spans="1:10" ht="15.75">
      <c r="A83" s="116" t="s">
        <v>157</v>
      </c>
      <c r="B83" s="117"/>
      <c r="C83" s="100"/>
      <c r="D83" s="100"/>
      <c r="H83" s="75"/>
      <c r="I83" s="75"/>
      <c r="J83" s="75"/>
    </row>
    <row r="84" spans="1:13" ht="11.25">
      <c r="A84" s="118" t="s">
        <v>158</v>
      </c>
      <c r="B84" s="118"/>
      <c r="C84" s="118"/>
      <c r="D84" s="118"/>
      <c r="E84" s="118"/>
      <c r="F84" s="118"/>
      <c r="G84" s="118"/>
      <c r="H84" s="118"/>
      <c r="I84" s="118"/>
      <c r="J84" s="118"/>
      <c r="K84" s="118"/>
      <c r="L84" s="118"/>
      <c r="M84" s="119"/>
    </row>
    <row r="85" spans="1:13" ht="11.25">
      <c r="A85" s="120"/>
      <c r="B85" s="245" t="s">
        <v>159</v>
      </c>
      <c r="C85" s="246"/>
      <c r="D85" s="247"/>
      <c r="E85" s="245" t="s">
        <v>160</v>
      </c>
      <c r="F85" s="246"/>
      <c r="G85" s="247"/>
      <c r="H85" s="245" t="s">
        <v>161</v>
      </c>
      <c r="I85" s="246"/>
      <c r="J85" s="247"/>
      <c r="K85" s="245" t="s">
        <v>162</v>
      </c>
      <c r="L85" s="246"/>
      <c r="M85" s="247"/>
    </row>
    <row r="86" spans="1:13" ht="11.25">
      <c r="A86" s="121" t="s">
        <v>163</v>
      </c>
      <c r="B86" s="245" t="s">
        <v>164</v>
      </c>
      <c r="C86" s="246"/>
      <c r="D86" s="247"/>
      <c r="E86" s="245" t="s">
        <v>165</v>
      </c>
      <c r="F86" s="246"/>
      <c r="G86" s="247"/>
      <c r="H86" s="245" t="s">
        <v>165</v>
      </c>
      <c r="I86" s="246"/>
      <c r="J86" s="247"/>
      <c r="K86" s="245" t="s">
        <v>165</v>
      </c>
      <c r="L86" s="246"/>
      <c r="M86" s="247"/>
    </row>
    <row r="87" spans="1:13" ht="11.25">
      <c r="A87" s="117"/>
      <c r="B87" s="122" t="s">
        <v>166</v>
      </c>
      <c r="C87" s="122" t="s">
        <v>167</v>
      </c>
      <c r="D87" s="122" t="s">
        <v>168</v>
      </c>
      <c r="E87" s="122" t="s">
        <v>169</v>
      </c>
      <c r="F87" s="122" t="s">
        <v>170</v>
      </c>
      <c r="G87" s="122" t="s">
        <v>171</v>
      </c>
      <c r="H87" s="122" t="s">
        <v>169</v>
      </c>
      <c r="I87" s="122" t="s">
        <v>170</v>
      </c>
      <c r="J87" s="122" t="s">
        <v>171</v>
      </c>
      <c r="K87" s="122" t="s">
        <v>169</v>
      </c>
      <c r="L87" s="122" t="s">
        <v>170</v>
      </c>
      <c r="M87" s="122" t="s">
        <v>171</v>
      </c>
    </row>
    <row r="88" spans="1:13" ht="11.25">
      <c r="A88" s="123" t="s">
        <v>172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</row>
    <row r="89" spans="1:13" ht="12.75">
      <c r="A89" s="123" t="s">
        <v>173</v>
      </c>
      <c r="B89" s="84"/>
      <c r="C89" s="124"/>
      <c r="D89" s="125"/>
      <c r="E89" s="84"/>
      <c r="F89" s="124"/>
      <c r="G89" s="125"/>
      <c r="H89" s="84"/>
      <c r="I89" s="124"/>
      <c r="J89" s="125"/>
      <c r="K89" s="84"/>
      <c r="L89" s="126"/>
      <c r="M89" s="127"/>
    </row>
    <row r="90" spans="1:10" ht="11.25">
      <c r="A90" s="100"/>
      <c r="B90" s="100"/>
      <c r="C90" s="100"/>
      <c r="D90" s="100"/>
      <c r="H90" s="75"/>
      <c r="I90" s="75"/>
      <c r="J90" s="75"/>
    </row>
    <row r="91" spans="1:13" ht="11.25">
      <c r="A91" s="120"/>
      <c r="B91" s="245" t="s">
        <v>174</v>
      </c>
      <c r="C91" s="246"/>
      <c r="D91" s="247"/>
      <c r="E91" s="245" t="s">
        <v>175</v>
      </c>
      <c r="F91" s="246"/>
      <c r="G91" s="247"/>
      <c r="H91" s="245" t="s">
        <v>176</v>
      </c>
      <c r="I91" s="246"/>
      <c r="J91" s="247"/>
      <c r="K91" s="245" t="s">
        <v>177</v>
      </c>
      <c r="L91" s="246"/>
      <c r="M91" s="247"/>
    </row>
    <row r="92" spans="1:13" ht="11.25">
      <c r="A92" s="121" t="s">
        <v>163</v>
      </c>
      <c r="B92" s="245" t="s">
        <v>165</v>
      </c>
      <c r="C92" s="246"/>
      <c r="D92" s="247"/>
      <c r="E92" s="245" t="s">
        <v>165</v>
      </c>
      <c r="F92" s="246"/>
      <c r="G92" s="247"/>
      <c r="H92" s="245" t="s">
        <v>165</v>
      </c>
      <c r="I92" s="246"/>
      <c r="J92" s="247"/>
      <c r="K92" s="245" t="s">
        <v>165</v>
      </c>
      <c r="L92" s="246"/>
      <c r="M92" s="247"/>
    </row>
    <row r="93" spans="1:13" ht="11.25">
      <c r="A93" s="117"/>
      <c r="B93" s="122" t="s">
        <v>169</v>
      </c>
      <c r="C93" s="122" t="s">
        <v>170</v>
      </c>
      <c r="D93" s="122" t="s">
        <v>171</v>
      </c>
      <c r="E93" s="122" t="s">
        <v>169</v>
      </c>
      <c r="F93" s="122" t="s">
        <v>170</v>
      </c>
      <c r="G93" s="122" t="s">
        <v>171</v>
      </c>
      <c r="H93" s="122" t="s">
        <v>169</v>
      </c>
      <c r="I93" s="122" t="s">
        <v>170</v>
      </c>
      <c r="J93" s="122" t="s">
        <v>171</v>
      </c>
      <c r="K93" s="122" t="s">
        <v>169</v>
      </c>
      <c r="L93" s="122" t="s">
        <v>170</v>
      </c>
      <c r="M93" s="122" t="s">
        <v>171</v>
      </c>
    </row>
    <row r="94" spans="1:13" ht="11.25">
      <c r="A94" s="123" t="s">
        <v>172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</row>
    <row r="95" spans="1:13" ht="12.75">
      <c r="A95" s="123" t="s">
        <v>173</v>
      </c>
      <c r="B95" s="84"/>
      <c r="C95" s="124"/>
      <c r="D95" s="125"/>
      <c r="E95" s="84"/>
      <c r="F95" s="124"/>
      <c r="G95" s="125"/>
      <c r="H95" s="84"/>
      <c r="I95" s="124"/>
      <c r="J95" s="125"/>
      <c r="K95" s="84"/>
      <c r="L95" s="126"/>
      <c r="M95" s="127"/>
    </row>
    <row r="96" spans="1:10" ht="11.25">
      <c r="A96" s="100"/>
      <c r="B96" s="100"/>
      <c r="C96" s="100"/>
      <c r="D96" s="100"/>
      <c r="H96" s="75"/>
      <c r="I96" s="75"/>
      <c r="J96" s="75"/>
    </row>
    <row r="97" spans="1:13" ht="11.25">
      <c r="A97" s="120"/>
      <c r="B97" s="245" t="s">
        <v>178</v>
      </c>
      <c r="C97" s="246"/>
      <c r="D97" s="247"/>
      <c r="E97" s="245" t="s">
        <v>179</v>
      </c>
      <c r="F97" s="246"/>
      <c r="G97" s="247"/>
      <c r="H97" s="245" t="s">
        <v>180</v>
      </c>
      <c r="I97" s="246"/>
      <c r="J97" s="247"/>
      <c r="K97" s="245" t="s">
        <v>181</v>
      </c>
      <c r="L97" s="246"/>
      <c r="M97" s="247"/>
    </row>
    <row r="98" spans="1:13" ht="11.25">
      <c r="A98" s="121" t="s">
        <v>163</v>
      </c>
      <c r="B98" s="245" t="s">
        <v>165</v>
      </c>
      <c r="C98" s="246"/>
      <c r="D98" s="247"/>
      <c r="E98" s="245" t="s">
        <v>165</v>
      </c>
      <c r="F98" s="246"/>
      <c r="G98" s="247"/>
      <c r="H98" s="245" t="s">
        <v>165</v>
      </c>
      <c r="I98" s="246"/>
      <c r="J98" s="247"/>
      <c r="K98" s="245" t="s">
        <v>165</v>
      </c>
      <c r="L98" s="246"/>
      <c r="M98" s="247"/>
    </row>
    <row r="99" spans="1:13" ht="11.25">
      <c r="A99" s="117"/>
      <c r="B99" s="122" t="s">
        <v>169</v>
      </c>
      <c r="C99" s="122" t="s">
        <v>170</v>
      </c>
      <c r="D99" s="122" t="s">
        <v>171</v>
      </c>
      <c r="E99" s="122" t="s">
        <v>169</v>
      </c>
      <c r="F99" s="122" t="s">
        <v>170</v>
      </c>
      <c r="G99" s="122" t="s">
        <v>171</v>
      </c>
      <c r="H99" s="122" t="s">
        <v>169</v>
      </c>
      <c r="I99" s="122" t="s">
        <v>170</v>
      </c>
      <c r="J99" s="122" t="s">
        <v>171</v>
      </c>
      <c r="K99" s="122" t="s">
        <v>169</v>
      </c>
      <c r="L99" s="122" t="s">
        <v>170</v>
      </c>
      <c r="M99" s="122" t="s">
        <v>171</v>
      </c>
    </row>
    <row r="100" spans="1:13" ht="11.25">
      <c r="A100" s="123" t="s">
        <v>172</v>
      </c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</row>
    <row r="101" spans="1:13" ht="12.75">
      <c r="A101" s="123" t="s">
        <v>173</v>
      </c>
      <c r="B101" s="84"/>
      <c r="C101" s="124"/>
      <c r="D101" s="125"/>
      <c r="E101" s="84"/>
      <c r="F101" s="124"/>
      <c r="G101" s="125"/>
      <c r="H101" s="84"/>
      <c r="I101" s="124"/>
      <c r="J101" s="125"/>
      <c r="K101" s="84"/>
      <c r="L101" s="126"/>
      <c r="M101" s="127"/>
    </row>
    <row r="102" spans="4:12" ht="11.25">
      <c r="D102" s="70"/>
      <c r="H102" s="128"/>
      <c r="I102" s="128"/>
      <c r="J102" s="128"/>
      <c r="L102" s="75"/>
    </row>
    <row r="103" spans="1:13" ht="11.25">
      <c r="A103" s="120"/>
      <c r="B103" s="245" t="s">
        <v>182</v>
      </c>
      <c r="C103" s="246"/>
      <c r="D103" s="247"/>
      <c r="E103" s="245" t="s">
        <v>183</v>
      </c>
      <c r="F103" s="246"/>
      <c r="G103" s="247"/>
      <c r="H103" s="245" t="s">
        <v>184</v>
      </c>
      <c r="I103" s="246"/>
      <c r="J103" s="247"/>
      <c r="K103" s="245" t="s">
        <v>185</v>
      </c>
      <c r="L103" s="246"/>
      <c r="M103" s="247"/>
    </row>
    <row r="104" spans="1:13" ht="11.25">
      <c r="A104" s="121" t="s">
        <v>163</v>
      </c>
      <c r="B104" s="245" t="s">
        <v>165</v>
      </c>
      <c r="C104" s="246"/>
      <c r="D104" s="247"/>
      <c r="E104" s="245" t="s">
        <v>165</v>
      </c>
      <c r="F104" s="246"/>
      <c r="G104" s="247"/>
      <c r="H104" s="245" t="s">
        <v>165</v>
      </c>
      <c r="I104" s="246"/>
      <c r="J104" s="247"/>
      <c r="K104" s="245" t="s">
        <v>165</v>
      </c>
      <c r="L104" s="246"/>
      <c r="M104" s="247"/>
    </row>
    <row r="105" spans="1:13" ht="11.25">
      <c r="A105" s="117"/>
      <c r="B105" s="122" t="s">
        <v>169</v>
      </c>
      <c r="C105" s="122" t="s">
        <v>170</v>
      </c>
      <c r="D105" s="122" t="s">
        <v>171</v>
      </c>
      <c r="E105" s="122" t="s">
        <v>169</v>
      </c>
      <c r="F105" s="122" t="s">
        <v>170</v>
      </c>
      <c r="G105" s="122" t="s">
        <v>171</v>
      </c>
      <c r="H105" s="122" t="s">
        <v>169</v>
      </c>
      <c r="I105" s="122" t="s">
        <v>170</v>
      </c>
      <c r="J105" s="122" t="s">
        <v>171</v>
      </c>
      <c r="K105" s="122" t="s">
        <v>169</v>
      </c>
      <c r="L105" s="122" t="s">
        <v>170</v>
      </c>
      <c r="M105" s="122" t="s">
        <v>171</v>
      </c>
    </row>
    <row r="106" spans="1:13" ht="11.25">
      <c r="A106" s="123" t="s">
        <v>172</v>
      </c>
      <c r="B106" s="85"/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</row>
    <row r="107" spans="1:13" ht="12.75">
      <c r="A107" s="123" t="s">
        <v>173</v>
      </c>
      <c r="B107" s="84"/>
      <c r="C107" s="124"/>
      <c r="D107" s="125"/>
      <c r="E107" s="84"/>
      <c r="F107" s="124"/>
      <c r="G107" s="125"/>
      <c r="H107" s="84"/>
      <c r="I107" s="124"/>
      <c r="J107" s="125"/>
      <c r="K107" s="84"/>
      <c r="L107" s="126"/>
      <c r="M107" s="127"/>
    </row>
    <row r="108" spans="1:13" ht="12.75">
      <c r="A108" s="70" t="str">
        <f>A59</f>
        <v>FONTE: Sistema CECAM, Unidade Responsável: CONTABILIDADE. Emissão: 13/09/2018, às 15:03:05. Assinado Digitalmente no dia 13/09/2018, às 15:03:05.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30"/>
      <c r="M108" s="130"/>
    </row>
    <row r="109" spans="1:13" ht="12.75">
      <c r="A109" s="131" t="s">
        <v>186</v>
      </c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3"/>
      <c r="M109" s="133"/>
    </row>
    <row r="110" spans="1:13" ht="12.75">
      <c r="A110" s="131" t="s">
        <v>187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3"/>
      <c r="M110" s="133"/>
    </row>
    <row r="111" spans="1:13" ht="12.75">
      <c r="A111" s="100" t="s">
        <v>141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3"/>
      <c r="M111" s="133"/>
    </row>
    <row r="112" spans="1:13" ht="33.75">
      <c r="A112" s="134" t="s">
        <v>188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</row>
    <row r="113" spans="1:12" ht="11.25">
      <c r="A113" s="70" t="s">
        <v>189</v>
      </c>
      <c r="D113" s="70"/>
      <c r="H113" s="128"/>
      <c r="I113" s="128"/>
      <c r="J113" s="128"/>
      <c r="L113" s="75"/>
    </row>
  </sheetData>
  <sheetProtection/>
  <mergeCells count="56">
    <mergeCell ref="C17:E17"/>
    <mergeCell ref="A59:E59"/>
    <mergeCell ref="A60:E60"/>
    <mergeCell ref="B65:C65"/>
    <mergeCell ref="D65:E65"/>
    <mergeCell ref="B66:C66"/>
    <mergeCell ref="D66:E66"/>
    <mergeCell ref="B67:C67"/>
    <mergeCell ref="D67:E67"/>
    <mergeCell ref="A68:E68"/>
    <mergeCell ref="A69:E69"/>
    <mergeCell ref="A70:E70"/>
    <mergeCell ref="A71:E71"/>
    <mergeCell ref="A74:D74"/>
    <mergeCell ref="A76:M76"/>
    <mergeCell ref="A77:A79"/>
    <mergeCell ref="B77:D77"/>
    <mergeCell ref="E77:G77"/>
    <mergeCell ref="H77:J77"/>
    <mergeCell ref="K77:M77"/>
    <mergeCell ref="B78:D78"/>
    <mergeCell ref="E78:G78"/>
    <mergeCell ref="H78:J78"/>
    <mergeCell ref="K78:M78"/>
    <mergeCell ref="B85:D85"/>
    <mergeCell ref="E85:G85"/>
    <mergeCell ref="H85:J85"/>
    <mergeCell ref="K85:M85"/>
    <mergeCell ref="B86:D86"/>
    <mergeCell ref="E86:G86"/>
    <mergeCell ref="H86:J86"/>
    <mergeCell ref="K86:M86"/>
    <mergeCell ref="B91:D91"/>
    <mergeCell ref="E91:G91"/>
    <mergeCell ref="H91:J91"/>
    <mergeCell ref="K91:M91"/>
    <mergeCell ref="B92:D92"/>
    <mergeCell ref="E92:G92"/>
    <mergeCell ref="H92:J92"/>
    <mergeCell ref="K92:M92"/>
    <mergeCell ref="B97:D97"/>
    <mergeCell ref="E97:G97"/>
    <mergeCell ref="H97:J97"/>
    <mergeCell ref="K97:M97"/>
    <mergeCell ref="B98:D98"/>
    <mergeCell ref="E98:G98"/>
    <mergeCell ref="H98:J98"/>
    <mergeCell ref="K98:M98"/>
    <mergeCell ref="B103:D103"/>
    <mergeCell ref="E103:G103"/>
    <mergeCell ref="H103:J103"/>
    <mergeCell ref="K103:M103"/>
    <mergeCell ref="B104:D104"/>
    <mergeCell ref="E104:G104"/>
    <mergeCell ref="H104:J104"/>
    <mergeCell ref="K104:M104"/>
  </mergeCells>
  <printOptions/>
  <pageMargins left="0.3937007874015748" right="0.3937007874015748" top="0.7874015748031497" bottom="0.7874015748031497" header="0.31496062992125984" footer="0.31496062992125984"/>
  <pageSetup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55.140625" style="70" bestFit="1" customWidth="1"/>
    <col min="2" max="2" width="19.00390625" style="70" bestFit="1" customWidth="1"/>
    <col min="3" max="5" width="18.00390625" style="146" bestFit="1" customWidth="1"/>
    <col min="6" max="16384" width="9.140625" style="70" customWidth="1"/>
  </cols>
  <sheetData>
    <row r="1" s="39" customFormat="1" ht="12.75"/>
    <row r="2" s="39" customFormat="1" ht="25.5" customHeight="1">
      <c r="A2" s="50" t="s">
        <v>65</v>
      </c>
    </row>
    <row r="3" s="39" customFormat="1" ht="15.75" customHeight="1">
      <c r="A3" s="51" t="s">
        <v>66</v>
      </c>
    </row>
    <row r="4" s="39" customFormat="1" ht="15.75" customHeight="1">
      <c r="A4" s="51" t="s">
        <v>67</v>
      </c>
    </row>
    <row r="5" s="39" customFormat="1" ht="15.75" customHeight="1">
      <c r="A5" s="51" t="s">
        <v>68</v>
      </c>
    </row>
    <row r="6" spans="1:15" s="39" customFormat="1" ht="12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39" customFormat="1" ht="15.75">
      <c r="A7" s="52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39" customFormat="1" ht="15.75">
      <c r="A8" s="53" t="s">
        <v>190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s="39" customFormat="1" ht="15.75">
      <c r="A9" s="52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39" customFormat="1" ht="15.75">
      <c r="A10" s="54" t="s">
        <v>77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5" s="58" customFormat="1" ht="12.75" hidden="1">
      <c r="A11" s="261"/>
      <c r="B11" s="261"/>
      <c r="C11" s="261"/>
      <c r="D11" s="261"/>
      <c r="E11" s="261"/>
    </row>
    <row r="12" spans="1:5" s="58" customFormat="1" ht="12.75" hidden="1">
      <c r="A12" s="261"/>
      <c r="B12" s="261"/>
      <c r="C12" s="261"/>
      <c r="D12" s="261"/>
      <c r="E12" s="261"/>
    </row>
    <row r="13" spans="1:5" s="58" customFormat="1" ht="12.75">
      <c r="A13" s="66"/>
      <c r="B13" s="66"/>
      <c r="C13" s="66"/>
      <c r="D13" s="66"/>
      <c r="E13" s="66"/>
    </row>
    <row r="14" spans="1:5" s="58" customFormat="1" ht="12.75" hidden="1">
      <c r="A14" s="66"/>
      <c r="B14" s="66"/>
      <c r="C14" s="66"/>
      <c r="D14" s="66"/>
      <c r="E14" s="66"/>
    </row>
    <row r="15" spans="1:5" s="58" customFormat="1" ht="12.75" hidden="1">
      <c r="A15" s="66"/>
      <c r="B15" s="66"/>
      <c r="C15" s="66"/>
      <c r="D15" s="66"/>
      <c r="E15" s="66"/>
    </row>
    <row r="16" spans="1:5" s="58" customFormat="1" ht="12.75" hidden="1">
      <c r="A16" s="67"/>
      <c r="B16" s="67"/>
      <c r="C16" s="67"/>
      <c r="D16" s="67"/>
      <c r="E16" s="67"/>
    </row>
    <row r="17" spans="1:5" s="58" customFormat="1" ht="12.75">
      <c r="A17" s="135" t="s">
        <v>191</v>
      </c>
      <c r="C17" s="136"/>
      <c r="D17" s="136"/>
      <c r="E17" s="136"/>
    </row>
    <row r="18" spans="1:5" ht="11.25" customHeight="1">
      <c r="A18" s="262" t="s">
        <v>192</v>
      </c>
      <c r="B18" s="69" t="s">
        <v>94</v>
      </c>
      <c r="C18" s="264" t="s">
        <v>193</v>
      </c>
      <c r="D18" s="265"/>
      <c r="E18" s="266"/>
    </row>
    <row r="19" spans="1:5" ht="11.25" customHeight="1">
      <c r="A19" s="263"/>
      <c r="B19" s="72" t="s">
        <v>96</v>
      </c>
      <c r="C19" s="137" t="s">
        <v>97</v>
      </c>
      <c r="D19" s="137" t="s">
        <v>98</v>
      </c>
      <c r="E19" s="138" t="s">
        <v>99</v>
      </c>
    </row>
    <row r="20" spans="1:5" ht="11.25" customHeight="1">
      <c r="A20" s="139" t="s">
        <v>194</v>
      </c>
      <c r="B20" s="93">
        <f>B21+B22</f>
        <v>0</v>
      </c>
      <c r="C20" s="93">
        <f>C21+C22</f>
        <v>0</v>
      </c>
      <c r="D20" s="93">
        <f>D21+D22</f>
        <v>0</v>
      </c>
      <c r="E20" s="94">
        <f>E21+E22</f>
        <v>0</v>
      </c>
    </row>
    <row r="21" spans="1:5" ht="11.25" customHeight="1">
      <c r="A21" s="140" t="s">
        <v>195</v>
      </c>
      <c r="B21" s="76"/>
      <c r="C21" s="76"/>
      <c r="D21" s="76"/>
      <c r="E21" s="77"/>
    </row>
    <row r="22" spans="1:5" ht="11.25" customHeight="1">
      <c r="A22" s="140" t="s">
        <v>196</v>
      </c>
      <c r="B22" s="76"/>
      <c r="C22" s="76"/>
      <c r="D22" s="76"/>
      <c r="E22" s="77"/>
    </row>
    <row r="23" spans="1:5" ht="11.25" customHeight="1">
      <c r="A23" s="140" t="s">
        <v>197</v>
      </c>
      <c r="B23" s="76">
        <f>B24+B25</f>
        <v>0</v>
      </c>
      <c r="C23" s="76">
        <f>C24+C25</f>
        <v>0</v>
      </c>
      <c r="D23" s="76">
        <f>D24+D25</f>
        <v>0</v>
      </c>
      <c r="E23" s="77">
        <f>E24+E25</f>
        <v>0</v>
      </c>
    </row>
    <row r="24" spans="1:5" ht="11.25" customHeight="1">
      <c r="A24" s="140" t="s">
        <v>195</v>
      </c>
      <c r="B24" s="76"/>
      <c r="C24" s="76"/>
      <c r="D24" s="76"/>
      <c r="E24" s="77"/>
    </row>
    <row r="25" spans="1:5" ht="11.25" customHeight="1">
      <c r="A25" s="140" t="s">
        <v>196</v>
      </c>
      <c r="B25" s="76"/>
      <c r="C25" s="76"/>
      <c r="D25" s="76"/>
      <c r="E25" s="77"/>
    </row>
    <row r="26" spans="1:5" ht="11.25" customHeight="1">
      <c r="A26" s="140" t="s">
        <v>198</v>
      </c>
      <c r="B26" s="76">
        <f>B27+B28</f>
        <v>0</v>
      </c>
      <c r="C26" s="76">
        <f>C27+C28</f>
        <v>0</v>
      </c>
      <c r="D26" s="76">
        <f>D27+D28</f>
        <v>0</v>
      </c>
      <c r="E26" s="77">
        <f>E27+E28</f>
        <v>0</v>
      </c>
    </row>
    <row r="27" spans="1:5" ht="11.25" customHeight="1">
      <c r="A27" s="140" t="s">
        <v>195</v>
      </c>
      <c r="B27" s="76"/>
      <c r="C27" s="76"/>
      <c r="D27" s="76"/>
      <c r="E27" s="77"/>
    </row>
    <row r="28" spans="1:5" ht="11.25" customHeight="1">
      <c r="A28" s="140" t="s">
        <v>196</v>
      </c>
      <c r="B28" s="76"/>
      <c r="C28" s="76"/>
      <c r="D28" s="76"/>
      <c r="E28" s="77"/>
    </row>
    <row r="29" spans="1:5" ht="11.25" customHeight="1">
      <c r="A29" s="141" t="s">
        <v>199</v>
      </c>
      <c r="B29" s="76"/>
      <c r="C29" s="76"/>
      <c r="D29" s="76"/>
      <c r="E29" s="77"/>
    </row>
    <row r="30" spans="1:5" ht="11.25" customHeight="1">
      <c r="A30" s="142" t="s">
        <v>200</v>
      </c>
      <c r="B30" s="84">
        <f>B20+B23</f>
        <v>0</v>
      </c>
      <c r="C30" s="84">
        <f>C20+C23</f>
        <v>0</v>
      </c>
      <c r="D30" s="84">
        <f>D20+D23</f>
        <v>0</v>
      </c>
      <c r="E30" s="85">
        <f>E20+E23</f>
        <v>0</v>
      </c>
    </row>
    <row r="31" spans="1:5" ht="11.25" customHeight="1">
      <c r="A31" s="83" t="s">
        <v>201</v>
      </c>
      <c r="B31" s="84">
        <v>943008398.64</v>
      </c>
      <c r="C31" s="84">
        <v>971955978.97</v>
      </c>
      <c r="D31" s="84">
        <v>995093325.36</v>
      </c>
      <c r="E31" s="85">
        <v>0</v>
      </c>
    </row>
    <row r="32" spans="1:5" ht="11.25" customHeight="1">
      <c r="A32" s="142" t="s">
        <v>202</v>
      </c>
      <c r="B32" s="84">
        <f>IF(B31&gt;0,B30*100/B31,0)</f>
        <v>0</v>
      </c>
      <c r="C32" s="84">
        <f>IF(C31&gt;0,C30*100/C31,0)</f>
        <v>0</v>
      </c>
      <c r="D32" s="84">
        <f>IF(D31&gt;0,D30*100/D31,0)</f>
        <v>0</v>
      </c>
      <c r="E32" s="85">
        <f>IF(E31&gt;0,E30*100/E31,0)</f>
        <v>0</v>
      </c>
    </row>
    <row r="33" spans="1:5" ht="11.25" customHeight="1">
      <c r="A33" s="142" t="s">
        <v>126</v>
      </c>
      <c r="B33" s="97">
        <f>B31*0.22</f>
        <v>207461847.7008</v>
      </c>
      <c r="C33" s="97">
        <f>C31*0.22</f>
        <v>213830315.3734</v>
      </c>
      <c r="D33" s="97">
        <f>D31*0.22</f>
        <v>218920531.5792</v>
      </c>
      <c r="E33" s="85">
        <f>E31*0.22</f>
        <v>0</v>
      </c>
    </row>
    <row r="34" spans="1:5" ht="11.25" customHeight="1">
      <c r="A34" s="142" t="s">
        <v>203</v>
      </c>
      <c r="B34" s="97">
        <f>B33*0.9</f>
        <v>186715662.93072</v>
      </c>
      <c r="C34" s="97">
        <f>C33*0.9</f>
        <v>192447283.83606002</v>
      </c>
      <c r="D34" s="97">
        <f>D33*0.9</f>
        <v>197028478.42128</v>
      </c>
      <c r="E34" s="98">
        <f>E33*0.9</f>
        <v>0</v>
      </c>
    </row>
    <row r="35" spans="1:5" ht="11.25" customHeight="1">
      <c r="A35" s="262" t="s">
        <v>204</v>
      </c>
      <c r="B35" s="69" t="s">
        <v>94</v>
      </c>
      <c r="C35" s="264" t="s">
        <v>193</v>
      </c>
      <c r="D35" s="265"/>
      <c r="E35" s="266"/>
    </row>
    <row r="36" spans="1:5" ht="11.25" customHeight="1">
      <c r="A36" s="263"/>
      <c r="B36" s="72" t="s">
        <v>96</v>
      </c>
      <c r="C36" s="137" t="s">
        <v>97</v>
      </c>
      <c r="D36" s="137" t="s">
        <v>98</v>
      </c>
      <c r="E36" s="138" t="s">
        <v>99</v>
      </c>
    </row>
    <row r="37" spans="1:5" ht="11.25" customHeight="1">
      <c r="A37" s="140" t="s">
        <v>205</v>
      </c>
      <c r="B37" s="76">
        <f>B38+B39</f>
        <v>0</v>
      </c>
      <c r="C37" s="76">
        <f>C38+C39</f>
        <v>0</v>
      </c>
      <c r="D37" s="76">
        <f>D38+D39</f>
        <v>0</v>
      </c>
      <c r="E37" s="94">
        <f>E38+E39</f>
        <v>0</v>
      </c>
    </row>
    <row r="38" spans="1:5" ht="11.25" customHeight="1">
      <c r="A38" s="140" t="s">
        <v>206</v>
      </c>
      <c r="B38" s="76"/>
      <c r="C38" s="76"/>
      <c r="D38" s="76"/>
      <c r="E38" s="77"/>
    </row>
    <row r="39" spans="1:5" ht="11.25" customHeight="1">
      <c r="A39" s="140" t="s">
        <v>207</v>
      </c>
      <c r="B39" s="76"/>
      <c r="C39" s="76"/>
      <c r="D39" s="76"/>
      <c r="E39" s="77"/>
    </row>
    <row r="40" spans="1:5" ht="11.25" customHeight="1">
      <c r="A40" s="140" t="s">
        <v>208</v>
      </c>
      <c r="B40" s="76"/>
      <c r="C40" s="76"/>
      <c r="D40" s="76"/>
      <c r="E40" s="77"/>
    </row>
    <row r="41" spans="1:5" ht="11.25" customHeight="1">
      <c r="A41" s="140" t="s">
        <v>206</v>
      </c>
      <c r="B41" s="76"/>
      <c r="C41" s="76"/>
      <c r="D41" s="76"/>
      <c r="E41" s="77"/>
    </row>
    <row r="42" spans="1:5" ht="11.25" customHeight="1">
      <c r="A42" s="140" t="s">
        <v>207</v>
      </c>
      <c r="B42" s="76"/>
      <c r="C42" s="76"/>
      <c r="D42" s="76"/>
      <c r="E42" s="77"/>
    </row>
    <row r="43" spans="1:5" ht="11.25" customHeight="1">
      <c r="A43" s="140" t="s">
        <v>209</v>
      </c>
      <c r="B43" s="76"/>
      <c r="C43" s="76"/>
      <c r="D43" s="76"/>
      <c r="E43" s="77"/>
    </row>
    <row r="44" spans="1:5" ht="11.25" customHeight="1">
      <c r="A44" s="140" t="s">
        <v>206</v>
      </c>
      <c r="B44" s="76"/>
      <c r="C44" s="76"/>
      <c r="D44" s="76"/>
      <c r="E44" s="77"/>
    </row>
    <row r="45" spans="1:5" ht="11.25" customHeight="1">
      <c r="A45" s="140" t="s">
        <v>207</v>
      </c>
      <c r="B45" s="76"/>
      <c r="C45" s="76"/>
      <c r="D45" s="76"/>
      <c r="E45" s="77"/>
    </row>
    <row r="46" spans="1:5" ht="11.25" customHeight="1">
      <c r="A46" s="140" t="s">
        <v>210</v>
      </c>
      <c r="B46" s="76"/>
      <c r="C46" s="76"/>
      <c r="D46" s="76"/>
      <c r="E46" s="98"/>
    </row>
    <row r="47" spans="1:5" ht="11.25" customHeight="1">
      <c r="A47" s="143" t="s">
        <v>211</v>
      </c>
      <c r="B47" s="84"/>
      <c r="C47" s="84"/>
      <c r="D47" s="84"/>
      <c r="E47" s="85"/>
    </row>
    <row r="48" spans="1:5" ht="11.25" customHeight="1">
      <c r="A48" s="144" t="s">
        <v>212</v>
      </c>
      <c r="B48" s="124"/>
      <c r="C48" s="124"/>
      <c r="D48" s="124"/>
      <c r="E48" s="125"/>
    </row>
    <row r="49" spans="1:5" ht="11.25" customHeight="1">
      <c r="A49" s="259" t="s">
        <v>213</v>
      </c>
      <c r="B49" s="259"/>
      <c r="C49" s="259"/>
      <c r="D49" s="259"/>
      <c r="E49" s="259"/>
    </row>
    <row r="50" spans="1:5" s="75" customFormat="1" ht="11.25" customHeight="1">
      <c r="A50" s="131" t="s">
        <v>214</v>
      </c>
      <c r="C50" s="145"/>
      <c r="D50" s="145"/>
      <c r="E50" s="145"/>
    </row>
    <row r="51" ht="11.25" customHeight="1">
      <c r="A51" s="70" t="s">
        <v>141</v>
      </c>
    </row>
    <row r="54" spans="3:5" ht="11.25" customHeight="1">
      <c r="C54" s="70"/>
      <c r="D54" s="70"/>
      <c r="E54" s="70"/>
    </row>
    <row r="55" spans="1:12" s="39" customFormat="1" ht="11.25" customHeight="1">
      <c r="A55" s="56" t="s">
        <v>69</v>
      </c>
      <c r="B55" s="242" t="s">
        <v>71</v>
      </c>
      <c r="C55" s="242"/>
      <c r="D55" s="242" t="s">
        <v>73</v>
      </c>
      <c r="E55" s="242"/>
      <c r="F55" s="55"/>
      <c r="G55" s="55"/>
      <c r="H55" s="55"/>
      <c r="I55" s="55"/>
      <c r="K55" s="55"/>
      <c r="L55" s="55"/>
    </row>
    <row r="56" spans="1:12" s="39" customFormat="1" ht="11.25" customHeight="1">
      <c r="A56" s="56" t="s">
        <v>70</v>
      </c>
      <c r="B56" s="242" t="s">
        <v>72</v>
      </c>
      <c r="C56" s="242"/>
      <c r="D56" s="242" t="s">
        <v>74</v>
      </c>
      <c r="E56" s="242"/>
      <c r="F56" s="55"/>
      <c r="G56" s="55"/>
      <c r="H56" s="55"/>
      <c r="I56" s="55"/>
      <c r="K56" s="55"/>
      <c r="L56" s="55"/>
    </row>
    <row r="57" spans="1:12" s="39" customFormat="1" ht="11.25" customHeight="1">
      <c r="A57" s="57"/>
      <c r="B57" s="242" t="s">
        <v>78</v>
      </c>
      <c r="C57" s="242"/>
      <c r="D57" s="242" t="s">
        <v>79</v>
      </c>
      <c r="E57" s="242"/>
      <c r="F57" s="55"/>
      <c r="G57" s="55"/>
      <c r="H57" s="55"/>
      <c r="I57" s="55"/>
      <c r="K57" s="55"/>
      <c r="L57" s="55"/>
    </row>
    <row r="58" spans="1:5" ht="11.25" customHeight="1">
      <c r="A58" s="250"/>
      <c r="B58" s="250"/>
      <c r="C58" s="250"/>
      <c r="D58" s="250"/>
      <c r="E58" s="250"/>
    </row>
  </sheetData>
  <sheetProtection/>
  <mergeCells count="14">
    <mergeCell ref="A11:E11"/>
    <mergeCell ref="A12:E12"/>
    <mergeCell ref="A18:A19"/>
    <mergeCell ref="C18:E18"/>
    <mergeCell ref="A35:A36"/>
    <mergeCell ref="C35:E35"/>
    <mergeCell ref="A58:E58"/>
    <mergeCell ref="A49:E49"/>
    <mergeCell ref="B55:C55"/>
    <mergeCell ref="D55:E55"/>
    <mergeCell ref="B56:C56"/>
    <mergeCell ref="D56:E56"/>
    <mergeCell ref="B57:C57"/>
    <mergeCell ref="D57:E57"/>
  </mergeCells>
  <printOptions/>
  <pageMargins left="0.3937007874015748" right="0.3937007874015748" top="0.984251968503937" bottom="0.984251968503937" header="0" footer="0.1968503937007874"/>
  <pageSetup fitToHeight="1" fitToWidth="1" horizontalDpi="120" verticalDpi="12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6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78.57421875" style="70" customWidth="1"/>
    <col min="2" max="2" width="25.00390625" style="70" customWidth="1"/>
    <col min="3" max="3" width="21.00390625" style="70" customWidth="1"/>
    <col min="4" max="16384" width="9.140625" style="70" customWidth="1"/>
  </cols>
  <sheetData>
    <row r="1" s="39" customFormat="1" ht="12.75"/>
    <row r="2" s="39" customFormat="1" ht="25.5" customHeight="1">
      <c r="A2" s="50" t="s">
        <v>65</v>
      </c>
    </row>
    <row r="3" s="39" customFormat="1" ht="15.75" customHeight="1">
      <c r="A3" s="51" t="s">
        <v>66</v>
      </c>
    </row>
    <row r="4" s="39" customFormat="1" ht="15.75" customHeight="1">
      <c r="A4" s="51" t="s">
        <v>67</v>
      </c>
    </row>
    <row r="5" s="39" customFormat="1" ht="15.75" customHeight="1">
      <c r="A5" s="51" t="s">
        <v>68</v>
      </c>
    </row>
    <row r="6" spans="1:15" s="39" customFormat="1" ht="12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39" customFormat="1" ht="15.75">
      <c r="A7" s="52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39" customFormat="1" ht="15.75">
      <c r="A8" s="53" t="s">
        <v>215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s="39" customFormat="1" ht="15.75">
      <c r="A9" s="52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39" customFormat="1" ht="15.75">
      <c r="A10" s="54" t="s">
        <v>77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2" s="58" customFormat="1" ht="12.75">
      <c r="A11" s="66"/>
      <c r="B11" s="66"/>
    </row>
    <row r="12" spans="1:2" s="58" customFormat="1" ht="12.75" hidden="1">
      <c r="A12" s="261"/>
      <c r="B12" s="261"/>
    </row>
    <row r="13" spans="1:2" s="58" customFormat="1" ht="12.75" hidden="1">
      <c r="A13" s="66"/>
      <c r="B13" s="66"/>
    </row>
    <row r="14" spans="1:2" s="58" customFormat="1" ht="12.75" hidden="1">
      <c r="A14" s="104"/>
      <c r="B14" s="104"/>
    </row>
    <row r="15" spans="1:3" s="58" customFormat="1" ht="12.75">
      <c r="A15" s="135" t="s">
        <v>216</v>
      </c>
      <c r="C15" s="38">
        <v>1</v>
      </c>
    </row>
    <row r="16" spans="1:4" ht="11.25">
      <c r="A16" s="275" t="s">
        <v>217</v>
      </c>
      <c r="B16" s="278" t="s">
        <v>218</v>
      </c>
      <c r="C16" s="279"/>
      <c r="D16" s="75"/>
    </row>
    <row r="17" spans="1:4" ht="11.25">
      <c r="A17" s="276"/>
      <c r="B17" s="147" t="s">
        <v>219</v>
      </c>
      <c r="C17" s="148" t="s">
        <v>220</v>
      </c>
      <c r="D17" s="75"/>
    </row>
    <row r="18" spans="1:4" ht="11.25">
      <c r="A18" s="277"/>
      <c r="B18" s="149" t="s">
        <v>221</v>
      </c>
      <c r="C18" s="150" t="s">
        <v>222</v>
      </c>
      <c r="D18" s="75"/>
    </row>
    <row r="19" spans="1:4" ht="11.25">
      <c r="A19" s="151" t="s">
        <v>223</v>
      </c>
      <c r="B19" s="152">
        <f>B20+B21</f>
        <v>0</v>
      </c>
      <c r="C19" s="153">
        <f>C20+C21</f>
        <v>0</v>
      </c>
      <c r="D19" s="75"/>
    </row>
    <row r="20" spans="1:4" ht="11.25">
      <c r="A20" s="151" t="s">
        <v>224</v>
      </c>
      <c r="B20" s="152">
        <v>0</v>
      </c>
      <c r="C20" s="153">
        <v>0</v>
      </c>
      <c r="D20" s="75"/>
    </row>
    <row r="21" spans="1:4" ht="11.25">
      <c r="A21" s="151" t="s">
        <v>225</v>
      </c>
      <c r="B21" s="152">
        <v>0</v>
      </c>
      <c r="C21" s="153">
        <v>0</v>
      </c>
      <c r="D21" s="75"/>
    </row>
    <row r="22" spans="1:4" ht="11.25">
      <c r="A22" s="151" t="s">
        <v>226</v>
      </c>
      <c r="B22" s="152">
        <f>B23+B29</f>
        <v>0</v>
      </c>
      <c r="C22" s="153">
        <f>C23+C29</f>
        <v>1610807.34</v>
      </c>
      <c r="D22" s="75"/>
    </row>
    <row r="23" spans="1:4" ht="11.25">
      <c r="A23" s="151" t="s">
        <v>224</v>
      </c>
      <c r="B23" s="152">
        <f>SUM(B24:B28)</f>
        <v>0</v>
      </c>
      <c r="C23" s="153">
        <f>SUM(C24:C28)</f>
        <v>1610807.34</v>
      </c>
      <c r="D23" s="75"/>
    </row>
    <row r="24" spans="1:4" ht="11.25">
      <c r="A24" s="151" t="s">
        <v>227</v>
      </c>
      <c r="B24" s="152">
        <v>0</v>
      </c>
      <c r="C24" s="153">
        <v>1610807.34</v>
      </c>
      <c r="D24" s="75"/>
    </row>
    <row r="25" spans="1:4" ht="11.25">
      <c r="A25" s="151" t="s">
        <v>228</v>
      </c>
      <c r="B25" s="152">
        <v>0</v>
      </c>
      <c r="C25" s="153">
        <v>0</v>
      </c>
      <c r="D25" s="75"/>
    </row>
    <row r="26" spans="1:4" ht="11.25">
      <c r="A26" s="151" t="s">
        <v>229</v>
      </c>
      <c r="B26" s="152">
        <v>0</v>
      </c>
      <c r="C26" s="153">
        <v>0</v>
      </c>
      <c r="D26" s="75"/>
    </row>
    <row r="27" spans="1:4" ht="11.25">
      <c r="A27" s="151" t="s">
        <v>230</v>
      </c>
      <c r="B27" s="152">
        <v>0</v>
      </c>
      <c r="C27" s="154">
        <v>0</v>
      </c>
      <c r="D27" s="75"/>
    </row>
    <row r="28" spans="1:4" ht="11.25">
      <c r="A28" s="151" t="s">
        <v>231</v>
      </c>
      <c r="B28" s="152">
        <v>0</v>
      </c>
      <c r="C28" s="154">
        <v>0</v>
      </c>
      <c r="D28" s="75"/>
    </row>
    <row r="29" spans="1:4" ht="11.25">
      <c r="A29" s="151" t="s">
        <v>225</v>
      </c>
      <c r="B29" s="152">
        <f>SUM(B30:B34)</f>
        <v>0</v>
      </c>
      <c r="C29" s="154">
        <f>SUM(C30:C34)</f>
        <v>0</v>
      </c>
      <c r="D29" s="75"/>
    </row>
    <row r="30" spans="1:4" ht="11.25">
      <c r="A30" s="151" t="s">
        <v>227</v>
      </c>
      <c r="B30" s="152">
        <v>0</v>
      </c>
      <c r="C30" s="154">
        <v>0</v>
      </c>
      <c r="D30" s="75"/>
    </row>
    <row r="31" spans="1:4" ht="11.25">
      <c r="A31" s="151" t="s">
        <v>228</v>
      </c>
      <c r="B31" s="152">
        <v>0</v>
      </c>
      <c r="C31" s="154">
        <v>0</v>
      </c>
      <c r="D31" s="75"/>
    </row>
    <row r="32" spans="1:4" ht="11.25">
      <c r="A32" s="151" t="s">
        <v>229</v>
      </c>
      <c r="B32" s="152">
        <v>0</v>
      </c>
      <c r="C32" s="154">
        <v>0</v>
      </c>
      <c r="D32" s="75"/>
    </row>
    <row r="33" spans="1:4" ht="11.25">
      <c r="A33" s="151" t="s">
        <v>230</v>
      </c>
      <c r="B33" s="152">
        <v>0</v>
      </c>
      <c r="C33" s="154">
        <v>0</v>
      </c>
      <c r="D33" s="75"/>
    </row>
    <row r="34" spans="1:4" ht="11.25">
      <c r="A34" s="151" t="s">
        <v>232</v>
      </c>
      <c r="B34" s="152">
        <v>0</v>
      </c>
      <c r="C34" s="154">
        <v>0</v>
      </c>
      <c r="D34" s="75"/>
    </row>
    <row r="35" spans="1:4" ht="11.25">
      <c r="A35" s="155" t="s">
        <v>233</v>
      </c>
      <c r="B35" s="156">
        <f>B19+B22</f>
        <v>0</v>
      </c>
      <c r="C35" s="156">
        <f>C19+C22</f>
        <v>1610807.34</v>
      </c>
      <c r="D35" s="75"/>
    </row>
    <row r="36" spans="1:4" ht="11.25">
      <c r="A36" s="157"/>
      <c r="B36" s="158"/>
      <c r="C36" s="159"/>
      <c r="D36" s="75"/>
    </row>
    <row r="37" spans="1:4" ht="11.25" hidden="1">
      <c r="A37" s="157"/>
      <c r="B37" s="158"/>
      <c r="C37" s="159"/>
      <c r="D37" s="75"/>
    </row>
    <row r="38" spans="1:4" ht="11.25" hidden="1">
      <c r="A38" s="157"/>
      <c r="B38" s="158"/>
      <c r="C38" s="159"/>
      <c r="D38" s="75"/>
    </row>
    <row r="39" spans="1:4" ht="11.25" hidden="1">
      <c r="A39" s="157"/>
      <c r="B39" s="158"/>
      <c r="C39" s="159"/>
      <c r="D39" s="75"/>
    </row>
    <row r="40" spans="1:4" ht="11.25" hidden="1">
      <c r="A40" s="157"/>
      <c r="B40" s="158"/>
      <c r="C40" s="159"/>
      <c r="D40" s="75"/>
    </row>
    <row r="41" spans="1:4" ht="11.25" hidden="1">
      <c r="A41" s="280"/>
      <c r="B41" s="280"/>
      <c r="D41" s="75"/>
    </row>
    <row r="42" spans="1:4" ht="11.25">
      <c r="A42" s="267" t="s">
        <v>234</v>
      </c>
      <c r="B42" s="269" t="s">
        <v>1</v>
      </c>
      <c r="C42" s="160" t="s">
        <v>235</v>
      </c>
      <c r="D42" s="75"/>
    </row>
    <row r="43" spans="1:4" ht="11.25">
      <c r="A43" s="281"/>
      <c r="B43" s="270"/>
      <c r="C43" s="161" t="s">
        <v>236</v>
      </c>
      <c r="D43" s="75"/>
    </row>
    <row r="44" spans="1:4" ht="11.25">
      <c r="A44" s="162" t="s">
        <v>237</v>
      </c>
      <c r="B44" s="163">
        <v>995093325.36</v>
      </c>
      <c r="C44" s="94">
        <v>0</v>
      </c>
      <c r="D44" s="75"/>
    </row>
    <row r="45" spans="1:4" ht="11.25">
      <c r="A45" s="151" t="s">
        <v>238</v>
      </c>
      <c r="B45" s="164">
        <v>0</v>
      </c>
      <c r="C45" s="77">
        <f aca="true" t="shared" si="0" ref="C45:C50">IF($B$44&gt;0,B45*100/$B$44,0)</f>
        <v>0</v>
      </c>
      <c r="D45" s="75"/>
    </row>
    <row r="46" spans="1:4" ht="11.25">
      <c r="A46" s="151" t="s">
        <v>239</v>
      </c>
      <c r="B46" s="164">
        <f>C35+B45-C28-C34</f>
        <v>1610807.34</v>
      </c>
      <c r="C46" s="77">
        <f t="shared" si="0"/>
        <v>0.16187500196700144</v>
      </c>
      <c r="D46" s="75"/>
    </row>
    <row r="47" spans="1:4" ht="11.25">
      <c r="A47" s="151" t="s">
        <v>240</v>
      </c>
      <c r="B47" s="164">
        <f>B44*0.16</f>
        <v>159214932.0576</v>
      </c>
      <c r="C47" s="77">
        <f t="shared" si="0"/>
        <v>15.999999999999998</v>
      </c>
      <c r="D47" s="75"/>
    </row>
    <row r="48" spans="1:4" ht="11.25">
      <c r="A48" s="151" t="s">
        <v>241</v>
      </c>
      <c r="B48" s="164">
        <f>B47*0.9</f>
        <v>143293438.85184</v>
      </c>
      <c r="C48" s="77">
        <f t="shared" si="0"/>
        <v>14.399999999999999</v>
      </c>
      <c r="D48" s="75"/>
    </row>
    <row r="49" spans="1:4" ht="11.25">
      <c r="A49" s="151" t="s">
        <v>242</v>
      </c>
      <c r="B49" s="164">
        <v>0</v>
      </c>
      <c r="C49" s="77">
        <f t="shared" si="0"/>
        <v>0</v>
      </c>
      <c r="D49" s="75"/>
    </row>
    <row r="50" spans="1:4" ht="11.25">
      <c r="A50" s="165" t="s">
        <v>243</v>
      </c>
      <c r="B50" s="166">
        <f>B44*0.07</f>
        <v>69656532.77520001</v>
      </c>
      <c r="C50" s="98">
        <f t="shared" si="0"/>
        <v>7</v>
      </c>
      <c r="D50" s="75"/>
    </row>
    <row r="51" spans="1:4" ht="11.25">
      <c r="A51" s="151"/>
      <c r="B51" s="167"/>
      <c r="C51" s="168"/>
      <c r="D51" s="75"/>
    </row>
    <row r="52" spans="1:4" ht="11.25" hidden="1">
      <c r="A52" s="151"/>
      <c r="B52" s="167"/>
      <c r="C52" s="168"/>
      <c r="D52" s="75"/>
    </row>
    <row r="53" spans="1:4" ht="11.25" hidden="1">
      <c r="A53" s="151"/>
      <c r="B53" s="167"/>
      <c r="C53" s="168"/>
      <c r="D53" s="75"/>
    </row>
    <row r="54" spans="1:4" ht="11.25" hidden="1">
      <c r="A54" s="151"/>
      <c r="B54" s="167"/>
      <c r="C54" s="168"/>
      <c r="D54" s="75"/>
    </row>
    <row r="55" spans="1:4" ht="11.25" hidden="1">
      <c r="A55" s="151"/>
      <c r="B55" s="167"/>
      <c r="C55" s="168"/>
      <c r="D55" s="75"/>
    </row>
    <row r="56" spans="1:4" ht="11.25" hidden="1">
      <c r="A56" s="151"/>
      <c r="B56" s="167"/>
      <c r="C56" s="168"/>
      <c r="D56" s="75"/>
    </row>
    <row r="57" spans="1:4" ht="11.25" hidden="1">
      <c r="A57" s="151"/>
      <c r="B57" s="167"/>
      <c r="C57" s="168"/>
      <c r="D57" s="75"/>
    </row>
    <row r="58" spans="1:4" ht="11.25">
      <c r="A58" s="267" t="s">
        <v>244</v>
      </c>
      <c r="B58" s="269" t="s">
        <v>1</v>
      </c>
      <c r="C58" s="160" t="s">
        <v>235</v>
      </c>
      <c r="D58" s="75"/>
    </row>
    <row r="59" spans="1:4" ht="11.25">
      <c r="A59" s="268"/>
      <c r="B59" s="270"/>
      <c r="C59" s="161" t="s">
        <v>236</v>
      </c>
      <c r="D59" s="75"/>
    </row>
    <row r="60" spans="1:4" ht="11.25">
      <c r="A60" s="162" t="s">
        <v>245</v>
      </c>
      <c r="B60" s="163">
        <f>SUM(B61:B63)</f>
        <v>0</v>
      </c>
      <c r="C60" s="94">
        <f>SUM(C61:C63)</f>
        <v>0</v>
      </c>
      <c r="D60" s="75"/>
    </row>
    <row r="61" spans="1:4" ht="11.25">
      <c r="A61" s="151" t="s">
        <v>246</v>
      </c>
      <c r="B61" s="164">
        <v>0</v>
      </c>
      <c r="C61" s="77">
        <f>IF($B$44&gt;0,B61*100/$B$44,0)</f>
        <v>0</v>
      </c>
      <c r="D61" s="75"/>
    </row>
    <row r="62" spans="1:4" ht="11.25">
      <c r="A62" s="151" t="s">
        <v>247</v>
      </c>
      <c r="B62" s="164">
        <v>0</v>
      </c>
      <c r="C62" s="77">
        <f>IF($B$44&gt;0,B62*100/$B$44,0)</f>
        <v>0</v>
      </c>
      <c r="D62" s="75"/>
    </row>
    <row r="63" spans="1:4" ht="11.25">
      <c r="A63" s="151" t="s">
        <v>248</v>
      </c>
      <c r="B63" s="164">
        <v>0</v>
      </c>
      <c r="C63" s="77">
        <f>IF($B$44&gt;0,B63*100/$B$44,0)</f>
        <v>0</v>
      </c>
      <c r="D63" s="75"/>
    </row>
    <row r="64" spans="1:4" ht="11.25">
      <c r="A64" s="165" t="s">
        <v>249</v>
      </c>
      <c r="B64" s="166">
        <v>0</v>
      </c>
      <c r="C64" s="98">
        <f>IF($B$44&gt;0,B64*100/$B$44,0)</f>
        <v>0</v>
      </c>
      <c r="D64" s="75"/>
    </row>
    <row r="65" spans="1:3" ht="11.25" customHeight="1">
      <c r="A65" s="271" t="s">
        <v>250</v>
      </c>
      <c r="B65" s="271"/>
      <c r="C65" s="271"/>
    </row>
    <row r="66" spans="1:3" ht="23.25" customHeight="1">
      <c r="A66" s="272" t="s">
        <v>251</v>
      </c>
      <c r="B66" s="272"/>
      <c r="C66" s="272"/>
    </row>
    <row r="67" spans="1:2" ht="11.25">
      <c r="A67" s="273" t="s">
        <v>252</v>
      </c>
      <c r="B67" s="274"/>
    </row>
    <row r="68" spans="1:3" ht="11.25">
      <c r="A68" s="273" t="s">
        <v>253</v>
      </c>
      <c r="B68" s="273"/>
      <c r="C68" s="75"/>
    </row>
    <row r="69" spans="1:3" ht="11.25">
      <c r="A69" s="75"/>
      <c r="B69" s="75"/>
      <c r="C69" s="75"/>
    </row>
    <row r="72" spans="1:12" s="39" customFormat="1" ht="11.25" customHeight="1">
      <c r="A72" s="56" t="s">
        <v>69</v>
      </c>
      <c r="B72" s="242" t="s">
        <v>71</v>
      </c>
      <c r="C72" s="242"/>
      <c r="F72" s="55"/>
      <c r="G72" s="55"/>
      <c r="H72" s="55"/>
      <c r="I72" s="55"/>
      <c r="K72" s="55"/>
      <c r="L72" s="55"/>
    </row>
    <row r="73" spans="1:12" s="39" customFormat="1" ht="11.25" customHeight="1">
      <c r="A73" s="56" t="s">
        <v>70</v>
      </c>
      <c r="B73" s="242" t="s">
        <v>72</v>
      </c>
      <c r="C73" s="242"/>
      <c r="F73" s="55"/>
      <c r="G73" s="55"/>
      <c r="H73" s="55"/>
      <c r="I73" s="55"/>
      <c r="K73" s="55"/>
      <c r="L73" s="55"/>
    </row>
    <row r="74" spans="1:12" s="39" customFormat="1" ht="11.25" customHeight="1">
      <c r="A74" s="57"/>
      <c r="B74" s="242" t="s">
        <v>78</v>
      </c>
      <c r="C74" s="242"/>
      <c r="F74" s="55"/>
      <c r="G74" s="55"/>
      <c r="H74" s="55"/>
      <c r="I74" s="55"/>
      <c r="K74" s="55"/>
      <c r="L74" s="55"/>
    </row>
    <row r="75" spans="1:5" ht="11.25" customHeight="1">
      <c r="A75" s="250"/>
      <c r="B75" s="250"/>
      <c r="C75" s="250"/>
      <c r="D75" s="250"/>
      <c r="E75" s="250"/>
    </row>
    <row r="76" spans="3:5" ht="11.25" customHeight="1">
      <c r="C76" s="146"/>
      <c r="D76" s="146"/>
      <c r="E76" s="146"/>
    </row>
    <row r="77" spans="3:5" ht="11.25" customHeight="1">
      <c r="C77" s="146"/>
      <c r="D77" s="146"/>
      <c r="E77" s="146"/>
    </row>
    <row r="78" spans="2:5" ht="11.25" customHeight="1">
      <c r="B78" s="242" t="s">
        <v>73</v>
      </c>
      <c r="C78" s="242"/>
      <c r="D78" s="146"/>
      <c r="E78" s="146"/>
    </row>
    <row r="79" spans="2:5" ht="11.25" customHeight="1">
      <c r="B79" s="242" t="s">
        <v>74</v>
      </c>
      <c r="C79" s="242"/>
      <c r="D79" s="146"/>
      <c r="E79" s="146"/>
    </row>
    <row r="80" spans="2:5" ht="11.25" customHeight="1">
      <c r="B80" s="242" t="s">
        <v>79</v>
      </c>
      <c r="C80" s="242"/>
      <c r="D80" s="146"/>
      <c r="E80" s="146"/>
    </row>
    <row r="81" spans="3:5" ht="11.25" customHeight="1">
      <c r="C81" s="146"/>
      <c r="D81" s="146"/>
      <c r="E81" s="146"/>
    </row>
    <row r="82" spans="3:5" ht="11.25" customHeight="1">
      <c r="C82" s="146"/>
      <c r="D82" s="146"/>
      <c r="E82" s="146"/>
    </row>
    <row r="83" spans="3:5" ht="11.25" customHeight="1">
      <c r="C83" s="146"/>
      <c r="D83" s="146"/>
      <c r="E83" s="146"/>
    </row>
    <row r="84" spans="3:5" ht="11.25" customHeight="1">
      <c r="C84" s="146"/>
      <c r="D84" s="146"/>
      <c r="E84" s="146"/>
    </row>
    <row r="85" spans="3:5" ht="11.25" customHeight="1">
      <c r="C85" s="146"/>
      <c r="D85" s="146"/>
      <c r="E85" s="146"/>
    </row>
    <row r="86" spans="3:5" ht="11.25" customHeight="1">
      <c r="C86" s="146"/>
      <c r="D86" s="146"/>
      <c r="E86" s="146"/>
    </row>
  </sheetData>
  <sheetProtection/>
  <mergeCells count="19">
    <mergeCell ref="A12:B12"/>
    <mergeCell ref="A16:A18"/>
    <mergeCell ref="B16:C16"/>
    <mergeCell ref="A41:B41"/>
    <mergeCell ref="A42:A43"/>
    <mergeCell ref="B42:B43"/>
    <mergeCell ref="A58:A59"/>
    <mergeCell ref="B58:B59"/>
    <mergeCell ref="A65:C65"/>
    <mergeCell ref="A66:C66"/>
    <mergeCell ref="A67:B67"/>
    <mergeCell ref="A68:B68"/>
    <mergeCell ref="B80:C80"/>
    <mergeCell ref="B72:C72"/>
    <mergeCell ref="B73:C73"/>
    <mergeCell ref="B74:C74"/>
    <mergeCell ref="A75:E75"/>
    <mergeCell ref="B78:C78"/>
    <mergeCell ref="B79:C79"/>
  </mergeCells>
  <printOptions horizontalCentered="1"/>
  <pageMargins left="0.3937007874015748" right="0.3937007874015748" top="0.984251968503937" bottom="0.984251968503937" header="0" footer="0.1968503937007874"/>
  <pageSetup fitToHeight="1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5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57.28125" style="70" customWidth="1"/>
    <col min="2" max="10" width="15.28125" style="70" customWidth="1"/>
    <col min="11" max="16384" width="9.140625" style="70" customWidth="1"/>
  </cols>
  <sheetData>
    <row r="1" s="39" customFormat="1" ht="12.75"/>
    <row r="2" s="39" customFormat="1" ht="25.5" customHeight="1">
      <c r="A2" s="50" t="s">
        <v>65</v>
      </c>
    </row>
    <row r="3" s="39" customFormat="1" ht="15.75" customHeight="1">
      <c r="A3" s="51" t="s">
        <v>66</v>
      </c>
    </row>
    <row r="4" s="39" customFormat="1" ht="15.75" customHeight="1">
      <c r="A4" s="51" t="s">
        <v>67</v>
      </c>
    </row>
    <row r="5" s="39" customFormat="1" ht="15.75" customHeight="1">
      <c r="A5" s="51" t="s">
        <v>68</v>
      </c>
    </row>
    <row r="6" spans="1:15" s="39" customFormat="1" ht="12.7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s="39" customFormat="1" ht="15.75">
      <c r="A7" s="52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39" customFormat="1" ht="15.75">
      <c r="A8" s="53" t="s">
        <v>254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s="39" customFormat="1" ht="15.75">
      <c r="A9" s="52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39" customFormat="1" ht="15.75">
      <c r="A10" s="54" t="s">
        <v>77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</row>
    <row r="11" spans="1:8" s="58" customFormat="1" ht="12.75">
      <c r="A11" s="169"/>
      <c r="B11" s="170"/>
      <c r="C11" s="170"/>
      <c r="D11" s="170"/>
      <c r="E11" s="170"/>
      <c r="F11" s="170"/>
      <c r="G11" s="170"/>
      <c r="H11" s="170"/>
    </row>
    <row r="12" spans="1:10" s="58" customFormat="1" ht="12.75">
      <c r="A12" s="288" t="s">
        <v>255</v>
      </c>
      <c r="B12" s="288"/>
      <c r="C12" s="289"/>
      <c r="D12" s="171"/>
      <c r="E12" s="171"/>
      <c r="F12" s="171"/>
      <c r="G12" s="171"/>
      <c r="J12" s="172">
        <v>1</v>
      </c>
    </row>
    <row r="13" spans="1:10" ht="15" customHeight="1">
      <c r="A13" s="290" t="s">
        <v>256</v>
      </c>
      <c r="B13" s="283" t="s">
        <v>257</v>
      </c>
      <c r="C13" s="293" t="s">
        <v>258</v>
      </c>
      <c r="D13" s="294"/>
      <c r="E13" s="294"/>
      <c r="F13" s="295"/>
      <c r="G13" s="296" t="s">
        <v>259</v>
      </c>
      <c r="H13" s="296" t="s">
        <v>260</v>
      </c>
      <c r="I13" s="283" t="s">
        <v>261</v>
      </c>
      <c r="J13" s="286" t="s">
        <v>262</v>
      </c>
    </row>
    <row r="14" spans="1:10" ht="24" customHeight="1">
      <c r="A14" s="291"/>
      <c r="B14" s="284"/>
      <c r="C14" s="286" t="s">
        <v>263</v>
      </c>
      <c r="D14" s="286"/>
      <c r="E14" s="283" t="s">
        <v>264</v>
      </c>
      <c r="F14" s="283" t="s">
        <v>265</v>
      </c>
      <c r="G14" s="297"/>
      <c r="H14" s="297"/>
      <c r="I14" s="284"/>
      <c r="J14" s="286"/>
    </row>
    <row r="15" spans="1:10" ht="47.25" customHeight="1">
      <c r="A15" s="291"/>
      <c r="B15" s="284"/>
      <c r="C15" s="173" t="s">
        <v>266</v>
      </c>
      <c r="D15" s="173" t="s">
        <v>267</v>
      </c>
      <c r="E15" s="284"/>
      <c r="F15" s="284"/>
      <c r="G15" s="297"/>
      <c r="H15" s="297"/>
      <c r="I15" s="284"/>
      <c r="J15" s="286"/>
    </row>
    <row r="16" spans="1:10" ht="17.25" customHeight="1">
      <c r="A16" s="292"/>
      <c r="B16" s="174" t="s">
        <v>15</v>
      </c>
      <c r="C16" s="174" t="s">
        <v>16</v>
      </c>
      <c r="D16" s="174" t="s">
        <v>268</v>
      </c>
      <c r="E16" s="175" t="s">
        <v>269</v>
      </c>
      <c r="F16" s="176" t="s">
        <v>270</v>
      </c>
      <c r="G16" s="72" t="s">
        <v>271</v>
      </c>
      <c r="H16" s="72" t="s">
        <v>272</v>
      </c>
      <c r="I16" s="285"/>
      <c r="J16" s="286"/>
    </row>
    <row r="17" spans="1:10" ht="11.25" customHeight="1" hidden="1">
      <c r="A17" s="177"/>
      <c r="B17" s="178"/>
      <c r="C17" s="179"/>
      <c r="D17" s="179"/>
      <c r="E17" s="179"/>
      <c r="F17" s="179"/>
      <c r="G17" s="180"/>
      <c r="H17" s="178"/>
      <c r="I17" s="94"/>
      <c r="J17" s="94"/>
    </row>
    <row r="18" spans="1:10" ht="11.25" customHeight="1" hidden="1">
      <c r="A18" s="181"/>
      <c r="B18" s="182"/>
      <c r="C18" s="183"/>
      <c r="D18" s="183"/>
      <c r="E18" s="183"/>
      <c r="F18" s="183"/>
      <c r="G18" s="184"/>
      <c r="H18" s="182"/>
      <c r="I18" s="77"/>
      <c r="J18" s="77"/>
    </row>
    <row r="19" spans="1:10" ht="11.25" customHeight="1" hidden="1">
      <c r="A19" s="181"/>
      <c r="B19" s="182"/>
      <c r="C19" s="183"/>
      <c r="D19" s="183"/>
      <c r="E19" s="183"/>
      <c r="F19" s="183"/>
      <c r="G19" s="184"/>
      <c r="H19" s="182"/>
      <c r="I19" s="77"/>
      <c r="J19" s="77"/>
    </row>
    <row r="20" spans="1:10" ht="11.25" customHeight="1">
      <c r="A20" s="181" t="s">
        <v>273</v>
      </c>
      <c r="B20" s="77">
        <f aca="true" t="shared" si="0" ref="B20:J20">B21+B22+B23+B24+B25+B26+B27+B28+B29+B30+B31+B32</f>
        <v>117710639.77000001</v>
      </c>
      <c r="C20" s="77">
        <f t="shared" si="0"/>
        <v>128237.63</v>
      </c>
      <c r="D20" s="77">
        <f t="shared" si="0"/>
        <v>37368952.09</v>
      </c>
      <c r="E20" s="77">
        <f t="shared" si="0"/>
        <v>2600691.74</v>
      </c>
      <c r="F20" s="77">
        <f t="shared" si="0"/>
        <v>-283456.81</v>
      </c>
      <c r="G20" s="77">
        <f t="shared" si="0"/>
        <v>0</v>
      </c>
      <c r="H20" s="77">
        <f t="shared" si="0"/>
        <v>77896215.12</v>
      </c>
      <c r="I20" s="77">
        <f t="shared" si="0"/>
        <v>114662907.85999998</v>
      </c>
      <c r="J20" s="77">
        <f t="shared" si="0"/>
        <v>0</v>
      </c>
    </row>
    <row r="21" spans="1:10" ht="11.25" customHeight="1">
      <c r="A21" s="185" t="s">
        <v>274</v>
      </c>
      <c r="B21" s="77">
        <v>18372367.71</v>
      </c>
      <c r="C21" s="186">
        <v>116505.56</v>
      </c>
      <c r="D21" s="186">
        <v>6629839.81</v>
      </c>
      <c r="E21" s="186">
        <v>157805.41</v>
      </c>
      <c r="F21" s="186"/>
      <c r="G21" s="184"/>
      <c r="H21" s="77">
        <f aca="true" t="shared" si="1" ref="H21:H32">B21-(C21+D21+E21+F21)-G21</f>
        <v>11468216.930000002</v>
      </c>
      <c r="I21" s="77">
        <v>19751225.41</v>
      </c>
      <c r="J21" s="77"/>
    </row>
    <row r="22" spans="1:10" ht="11.25" customHeight="1">
      <c r="A22" s="185" t="s">
        <v>275</v>
      </c>
      <c r="B22" s="77">
        <v>7894043.75</v>
      </c>
      <c r="C22" s="186"/>
      <c r="D22" s="186">
        <v>6464429.87</v>
      </c>
      <c r="E22" s="186"/>
      <c r="F22" s="186"/>
      <c r="G22" s="184"/>
      <c r="H22" s="77">
        <f t="shared" si="1"/>
        <v>1429613.88</v>
      </c>
      <c r="I22" s="77">
        <v>570384.71</v>
      </c>
      <c r="J22" s="77"/>
    </row>
    <row r="23" spans="1:10" ht="11.25" customHeight="1">
      <c r="A23" s="185" t="s">
        <v>276</v>
      </c>
      <c r="B23" s="77"/>
      <c r="C23" s="186"/>
      <c r="D23" s="186">
        <v>1229354.25</v>
      </c>
      <c r="E23" s="186"/>
      <c r="F23" s="186"/>
      <c r="G23" s="184"/>
      <c r="H23" s="77">
        <f t="shared" si="1"/>
        <v>-1229354.25</v>
      </c>
      <c r="I23" s="77"/>
      <c r="J23" s="77"/>
    </row>
    <row r="24" spans="1:10" ht="11.25" customHeight="1">
      <c r="A24" s="185" t="s">
        <v>277</v>
      </c>
      <c r="B24" s="77">
        <v>26425178.48</v>
      </c>
      <c r="C24" s="186">
        <v>9.57</v>
      </c>
      <c r="D24" s="186">
        <v>641806.78</v>
      </c>
      <c r="E24" s="186">
        <v>39610.57</v>
      </c>
      <c r="F24" s="186"/>
      <c r="G24" s="184"/>
      <c r="H24" s="77">
        <f t="shared" si="1"/>
        <v>25743751.560000002</v>
      </c>
      <c r="I24" s="77">
        <v>18341234.15</v>
      </c>
      <c r="J24" s="77"/>
    </row>
    <row r="25" spans="1:10" ht="11.25" customHeight="1">
      <c r="A25" s="185" t="s">
        <v>278</v>
      </c>
      <c r="B25" s="77">
        <v>400236.15</v>
      </c>
      <c r="C25" s="186">
        <v>9696.76</v>
      </c>
      <c r="D25" s="186">
        <v>8444238.68</v>
      </c>
      <c r="E25" s="186">
        <v>41745.25</v>
      </c>
      <c r="F25" s="186"/>
      <c r="G25" s="184"/>
      <c r="H25" s="77">
        <f t="shared" si="1"/>
        <v>-8095444.539999999</v>
      </c>
      <c r="I25" s="77">
        <v>16206119.73</v>
      </c>
      <c r="J25" s="77"/>
    </row>
    <row r="26" spans="1:10" ht="11.25" customHeight="1">
      <c r="A26" s="185" t="s">
        <v>279</v>
      </c>
      <c r="B26" s="77">
        <v>13902230.18</v>
      </c>
      <c r="C26" s="186">
        <v>1921.8</v>
      </c>
      <c r="D26" s="186">
        <v>3853809.55</v>
      </c>
      <c r="E26" s="186">
        <v>18685.52</v>
      </c>
      <c r="F26" s="186"/>
      <c r="G26" s="184"/>
      <c r="H26" s="77">
        <f t="shared" si="1"/>
        <v>10027813.31</v>
      </c>
      <c r="I26" s="77">
        <v>13518823.31</v>
      </c>
      <c r="J26" s="77"/>
    </row>
    <row r="27" spans="1:10" ht="11.25" customHeight="1">
      <c r="A27" s="185" t="s">
        <v>280</v>
      </c>
      <c r="B27" s="77">
        <v>5600862.79</v>
      </c>
      <c r="C27" s="186"/>
      <c r="D27" s="186">
        <v>332541.68</v>
      </c>
      <c r="E27" s="186">
        <v>13637.01</v>
      </c>
      <c r="F27" s="186"/>
      <c r="G27" s="184"/>
      <c r="H27" s="77">
        <f t="shared" si="1"/>
        <v>5254684.1</v>
      </c>
      <c r="I27" s="77">
        <v>3004911.46</v>
      </c>
      <c r="J27" s="77"/>
    </row>
    <row r="28" spans="1:10" ht="11.25" customHeight="1">
      <c r="A28" s="185" t="s">
        <v>281</v>
      </c>
      <c r="B28" s="77"/>
      <c r="C28" s="186"/>
      <c r="D28" s="186">
        <v>3721451.49</v>
      </c>
      <c r="E28" s="186"/>
      <c r="F28" s="186"/>
      <c r="G28" s="184"/>
      <c r="H28" s="77">
        <f t="shared" si="1"/>
        <v>-3721451.49</v>
      </c>
      <c r="I28" s="77">
        <v>243512.88</v>
      </c>
      <c r="J28" s="77"/>
    </row>
    <row r="29" spans="1:10" ht="11.25" customHeight="1">
      <c r="A29" s="185" t="s">
        <v>282</v>
      </c>
      <c r="B29" s="182"/>
      <c r="C29" s="183"/>
      <c r="D29" s="183"/>
      <c r="E29" s="183"/>
      <c r="F29" s="183"/>
      <c r="G29" s="184"/>
      <c r="H29" s="77">
        <f t="shared" si="1"/>
        <v>0</v>
      </c>
      <c r="I29" s="77"/>
      <c r="J29" s="77"/>
    </row>
    <row r="30" spans="1:10" ht="11.25" customHeight="1">
      <c r="A30" s="185" t="s">
        <v>283</v>
      </c>
      <c r="B30" s="77">
        <v>164282.62</v>
      </c>
      <c r="C30" s="186"/>
      <c r="D30" s="186"/>
      <c r="E30" s="186">
        <v>650067.63</v>
      </c>
      <c r="F30" s="186"/>
      <c r="G30" s="184"/>
      <c r="H30" s="77">
        <f t="shared" si="1"/>
        <v>-485785.01</v>
      </c>
      <c r="I30" s="77">
        <v>28855.06</v>
      </c>
      <c r="J30" s="77"/>
    </row>
    <row r="31" spans="1:10" ht="11.25" customHeight="1">
      <c r="A31" s="185" t="s">
        <v>284</v>
      </c>
      <c r="B31" s="77">
        <v>2281</v>
      </c>
      <c r="C31" s="186"/>
      <c r="D31" s="186"/>
      <c r="E31" s="186"/>
      <c r="F31" s="186"/>
      <c r="G31" s="184"/>
      <c r="H31" s="77">
        <f t="shared" si="1"/>
        <v>2281</v>
      </c>
      <c r="I31" s="77">
        <v>31000</v>
      </c>
      <c r="J31" s="77"/>
    </row>
    <row r="32" spans="1:10" ht="11.25" customHeight="1">
      <c r="A32" s="187" t="s">
        <v>285</v>
      </c>
      <c r="B32" s="77">
        <v>44949157.09</v>
      </c>
      <c r="C32" s="186">
        <v>103.94</v>
      </c>
      <c r="D32" s="186">
        <v>6051479.98</v>
      </c>
      <c r="E32" s="186">
        <v>1679140.35</v>
      </c>
      <c r="F32" s="186">
        <v>-283456.81</v>
      </c>
      <c r="G32" s="184"/>
      <c r="H32" s="77">
        <f t="shared" si="1"/>
        <v>37501889.63</v>
      </c>
      <c r="I32" s="77">
        <v>42966841.15</v>
      </c>
      <c r="J32" s="77"/>
    </row>
    <row r="33" spans="1:10" ht="11.25" customHeight="1">
      <c r="A33" s="181" t="s">
        <v>286</v>
      </c>
      <c r="B33" s="77">
        <f aca="true" t="shared" si="2" ref="B33:J33">B34</f>
        <v>1483896172.18</v>
      </c>
      <c r="C33" s="77">
        <f t="shared" si="2"/>
        <v>100235.33</v>
      </c>
      <c r="D33" s="77">
        <f t="shared" si="2"/>
        <v>18018403.71</v>
      </c>
      <c r="E33" s="77">
        <f t="shared" si="2"/>
        <v>1631205.75</v>
      </c>
      <c r="F33" s="77">
        <f t="shared" si="2"/>
        <v>8518756.52</v>
      </c>
      <c r="G33" s="77">
        <f t="shared" si="2"/>
        <v>0</v>
      </c>
      <c r="H33" s="77">
        <f t="shared" si="2"/>
        <v>1455627570.8700001</v>
      </c>
      <c r="I33" s="77">
        <f t="shared" si="2"/>
        <v>49750541.96</v>
      </c>
      <c r="J33" s="77">
        <f t="shared" si="2"/>
        <v>0</v>
      </c>
    </row>
    <row r="34" spans="1:10" ht="11.25" customHeight="1">
      <c r="A34" s="187" t="s">
        <v>287</v>
      </c>
      <c r="B34" s="77">
        <v>1483896172.18</v>
      </c>
      <c r="C34" s="186">
        <v>100235.33</v>
      </c>
      <c r="D34" s="186">
        <v>18018403.71</v>
      </c>
      <c r="E34" s="186">
        <v>1631205.75</v>
      </c>
      <c r="F34" s="186">
        <v>8518756.52</v>
      </c>
      <c r="G34" s="184"/>
      <c r="H34" s="98">
        <f>B34-(C34+D34+E34+F34)-G34</f>
        <v>1455627570.8700001</v>
      </c>
      <c r="I34" s="77">
        <v>49750541.96</v>
      </c>
      <c r="J34" s="77"/>
    </row>
    <row r="35" spans="1:10" s="189" customFormat="1" ht="11.25" customHeight="1">
      <c r="A35" s="188" t="s">
        <v>288</v>
      </c>
      <c r="B35" s="82">
        <f aca="true" t="shared" si="3" ref="B35:J35">B20+B33</f>
        <v>1601606811.95</v>
      </c>
      <c r="C35" s="82">
        <f t="shared" si="3"/>
        <v>228472.96000000002</v>
      </c>
      <c r="D35" s="82">
        <f t="shared" si="3"/>
        <v>55387355.800000004</v>
      </c>
      <c r="E35" s="82">
        <f t="shared" si="3"/>
        <v>4231897.49</v>
      </c>
      <c r="F35" s="82">
        <f t="shared" si="3"/>
        <v>8235299.71</v>
      </c>
      <c r="G35" s="82">
        <f t="shared" si="3"/>
        <v>0</v>
      </c>
      <c r="H35" s="82">
        <f t="shared" si="3"/>
        <v>1533523785.9900002</v>
      </c>
      <c r="I35" s="82">
        <f t="shared" si="3"/>
        <v>164413449.82</v>
      </c>
      <c r="J35" s="82">
        <f t="shared" si="3"/>
        <v>0</v>
      </c>
    </row>
    <row r="36" spans="1:10" ht="11.25" customHeight="1">
      <c r="A36" s="287" t="s">
        <v>289</v>
      </c>
      <c r="B36" s="287"/>
      <c r="C36" s="287"/>
      <c r="D36" s="287"/>
      <c r="E36" s="287"/>
      <c r="F36" s="287"/>
      <c r="G36" s="287"/>
      <c r="H36" s="287"/>
      <c r="I36" s="287"/>
      <c r="J36" s="287"/>
    </row>
    <row r="37" spans="1:8" ht="11.25">
      <c r="A37" s="282" t="s">
        <v>31</v>
      </c>
      <c r="B37" s="282"/>
      <c r="C37" s="282"/>
      <c r="D37" s="190"/>
      <c r="E37" s="190"/>
      <c r="F37" s="190"/>
      <c r="G37" s="190"/>
      <c r="H37" s="190"/>
    </row>
    <row r="38" spans="1:8" ht="11.25">
      <c r="A38" s="191"/>
      <c r="B38" s="192"/>
      <c r="C38" s="2"/>
      <c r="D38" s="2"/>
      <c r="E38" s="2"/>
      <c r="F38" s="2"/>
      <c r="G38" s="2"/>
      <c r="H38" s="2"/>
    </row>
    <row r="39" spans="2:8" ht="11.25">
      <c r="B39" s="192"/>
      <c r="C39" s="2"/>
      <c r="D39" s="2"/>
      <c r="E39" s="2"/>
      <c r="F39" s="2"/>
      <c r="G39" s="2"/>
      <c r="H39" s="2"/>
    </row>
    <row r="40" spans="1:8" ht="11.25" customHeight="1">
      <c r="A40" s="193"/>
      <c r="B40" s="145"/>
      <c r="C40" s="193"/>
      <c r="D40" s="193"/>
      <c r="E40" s="193"/>
      <c r="F40" s="193"/>
      <c r="G40" s="193"/>
      <c r="H40" s="2"/>
    </row>
    <row r="41" s="39" customFormat="1" ht="11.25" customHeight="1"/>
    <row r="42" s="39" customFormat="1" ht="11.25" customHeight="1"/>
    <row r="43" spans="1:12" s="39" customFormat="1" ht="11.25" customHeight="1">
      <c r="A43" s="56" t="s">
        <v>69</v>
      </c>
      <c r="C43" s="56"/>
      <c r="D43" s="56" t="s">
        <v>71</v>
      </c>
      <c r="E43" s="56"/>
      <c r="F43" s="56"/>
      <c r="G43" s="56"/>
      <c r="H43" s="242" t="s">
        <v>73</v>
      </c>
      <c r="I43" s="242"/>
      <c r="J43" s="242"/>
      <c r="K43" s="55"/>
      <c r="L43" s="55"/>
    </row>
    <row r="44" spans="1:12" s="39" customFormat="1" ht="11.25" customHeight="1">
      <c r="A44" s="56" t="s">
        <v>70</v>
      </c>
      <c r="C44" s="56"/>
      <c r="D44" s="56" t="s">
        <v>72</v>
      </c>
      <c r="E44" s="56"/>
      <c r="F44" s="56"/>
      <c r="G44" s="56"/>
      <c r="H44" s="242" t="s">
        <v>74</v>
      </c>
      <c r="I44" s="242"/>
      <c r="J44" s="242"/>
      <c r="K44" s="55"/>
      <c r="L44" s="55"/>
    </row>
    <row r="45" spans="1:12" s="39" customFormat="1" ht="11.25" customHeight="1">
      <c r="A45" s="57"/>
      <c r="C45" s="56"/>
      <c r="D45" s="56" t="s">
        <v>78</v>
      </c>
      <c r="E45" s="56"/>
      <c r="F45" s="56"/>
      <c r="G45" s="56"/>
      <c r="H45" s="242" t="s">
        <v>79</v>
      </c>
      <c r="I45" s="242"/>
      <c r="J45" s="242"/>
      <c r="K45" s="55"/>
      <c r="L45" s="55"/>
    </row>
  </sheetData>
  <sheetProtection/>
  <mergeCells count="16">
    <mergeCell ref="A12:C12"/>
    <mergeCell ref="A13:A16"/>
    <mergeCell ref="B13:B15"/>
    <mergeCell ref="C13:F13"/>
    <mergeCell ref="G13:G15"/>
    <mergeCell ref="H13:H15"/>
    <mergeCell ref="A37:C37"/>
    <mergeCell ref="H43:J43"/>
    <mergeCell ref="H44:J44"/>
    <mergeCell ref="H45:J45"/>
    <mergeCell ref="I13:I16"/>
    <mergeCell ref="J13:J16"/>
    <mergeCell ref="C14:D14"/>
    <mergeCell ref="E14:E15"/>
    <mergeCell ref="F14:F15"/>
    <mergeCell ref="A36:J36"/>
  </mergeCells>
  <printOptions/>
  <pageMargins left="0.3937007874015748" right="0.3937007874015748" top="0.984251968503937" bottom="0.984251968503937" header="0" footer="0.1968503937007874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82"/>
  <sheetViews>
    <sheetView showGridLines="0" zoomScalePageLayoutView="0" workbookViewId="0" topLeftCell="A1">
      <selection activeCell="A1" sqref="A1"/>
    </sheetView>
  </sheetViews>
  <sheetFormatPr defaultColWidth="9.140625" defaultRowHeight="11.25" customHeight="1"/>
  <cols>
    <col min="1" max="1" width="63.140625" style="1" bestFit="1" customWidth="1"/>
    <col min="2" max="3" width="41.57421875" style="1" customWidth="1"/>
    <col min="4" max="16384" width="9.140625" style="1" customWidth="1"/>
  </cols>
  <sheetData>
    <row r="1" s="35" customFormat="1" ht="12.75"/>
    <row r="2" s="35" customFormat="1" ht="25.5" customHeight="1">
      <c r="A2" s="194" t="s">
        <v>65</v>
      </c>
    </row>
    <row r="3" s="35" customFormat="1" ht="15.75" customHeight="1">
      <c r="A3" s="63" t="s">
        <v>66</v>
      </c>
    </row>
    <row r="4" s="35" customFormat="1" ht="15.75" customHeight="1">
      <c r="A4" s="63" t="s">
        <v>67</v>
      </c>
    </row>
    <row r="5" s="35" customFormat="1" ht="15.75" customHeight="1">
      <c r="A5" s="63" t="s">
        <v>68</v>
      </c>
    </row>
    <row r="6" s="35" customFormat="1" ht="12.75">
      <c r="A6" s="195"/>
    </row>
    <row r="7" spans="1:3" s="63" customFormat="1" ht="15.75">
      <c r="A7" s="52" t="s">
        <v>0</v>
      </c>
      <c r="B7" s="52"/>
      <c r="C7" s="52"/>
    </row>
    <row r="8" spans="1:3" s="63" customFormat="1" ht="15.75">
      <c r="A8" s="53" t="s">
        <v>290</v>
      </c>
      <c r="B8" s="52"/>
      <c r="C8" s="52"/>
    </row>
    <row r="9" spans="1:3" s="63" customFormat="1" ht="15.75">
      <c r="A9" s="52" t="s">
        <v>2</v>
      </c>
      <c r="B9" s="53"/>
      <c r="C9" s="53"/>
    </row>
    <row r="10" spans="1:3" s="63" customFormat="1" ht="15.75">
      <c r="A10" s="54" t="s">
        <v>77</v>
      </c>
      <c r="B10" s="52"/>
      <c r="C10" s="52"/>
    </row>
    <row r="11" spans="1:3" s="34" customFormat="1" ht="12.75" hidden="1">
      <c r="A11" s="36"/>
      <c r="B11" s="37"/>
      <c r="C11" s="37"/>
    </row>
    <row r="12" spans="1:3" s="34" customFormat="1" ht="12.75" hidden="1">
      <c r="A12" s="36"/>
      <c r="B12" s="36"/>
      <c r="C12" s="36"/>
    </row>
    <row r="13" spans="2:3" s="34" customFormat="1" ht="12.75">
      <c r="B13" s="36"/>
      <c r="C13" s="36"/>
    </row>
    <row r="14" spans="1:3" s="34" customFormat="1" ht="12.75" hidden="1">
      <c r="A14" s="36"/>
      <c r="B14" s="36"/>
      <c r="C14" s="36"/>
    </row>
    <row r="15" spans="1:3" s="35" customFormat="1" ht="12.75" hidden="1">
      <c r="A15" s="196"/>
      <c r="B15" s="196"/>
      <c r="C15" s="196"/>
    </row>
    <row r="16" spans="1:2" s="35" customFormat="1" ht="12.75">
      <c r="A16" s="35" t="s">
        <v>291</v>
      </c>
      <c r="B16" s="38">
        <v>1</v>
      </c>
    </row>
    <row r="17" spans="1:2" ht="11.25" customHeight="1">
      <c r="A17" s="197" t="s">
        <v>292</v>
      </c>
      <c r="B17" s="198" t="s">
        <v>293</v>
      </c>
    </row>
    <row r="18" spans="1:2" ht="11.25" customHeight="1">
      <c r="A18" s="3" t="s">
        <v>294</v>
      </c>
      <c r="B18" s="94">
        <v>995093325.36</v>
      </c>
    </row>
    <row r="19" spans="1:2" ht="11.25" customHeight="1">
      <c r="A19" s="49" t="s">
        <v>295</v>
      </c>
      <c r="B19" s="98">
        <v>995093325.36</v>
      </c>
    </row>
    <row r="20" spans="1:3" ht="11.25" customHeight="1">
      <c r="A20" s="2"/>
      <c r="B20" s="2"/>
      <c r="C20" s="199"/>
    </row>
    <row r="21" spans="1:3" ht="11.25" customHeight="1" hidden="1">
      <c r="A21" s="2"/>
      <c r="B21" s="2"/>
      <c r="C21" s="199"/>
    </row>
    <row r="22" spans="1:3" ht="11.25" customHeight="1" hidden="1">
      <c r="A22" s="2"/>
      <c r="B22" s="2"/>
      <c r="C22" s="199"/>
    </row>
    <row r="23" spans="1:3" ht="11.25" customHeight="1" hidden="1">
      <c r="A23" s="2"/>
      <c r="B23" s="2"/>
      <c r="C23" s="199"/>
    </row>
    <row r="24" spans="1:3" ht="11.25" customHeight="1" hidden="1">
      <c r="A24" s="2"/>
      <c r="B24" s="2"/>
      <c r="C24" s="199"/>
    </row>
    <row r="25" spans="1:3" ht="11.25" customHeight="1" hidden="1">
      <c r="A25" s="2"/>
      <c r="B25" s="2"/>
      <c r="C25" s="199"/>
    </row>
    <row r="26" ht="11.25" customHeight="1" hidden="1">
      <c r="C26" s="200"/>
    </row>
    <row r="27" spans="1:3" ht="11.25" customHeight="1">
      <c r="A27" s="201" t="s">
        <v>4</v>
      </c>
      <c r="B27" s="202" t="s">
        <v>1</v>
      </c>
      <c r="C27" s="203" t="s">
        <v>3</v>
      </c>
    </row>
    <row r="28" spans="1:3" ht="11.25" customHeight="1">
      <c r="A28" s="204" t="s">
        <v>296</v>
      </c>
      <c r="B28" s="94">
        <v>392336127.6</v>
      </c>
      <c r="C28" s="205">
        <f>IF($B$18&gt;0,B28*100/$B$18,0)</f>
        <v>39.427068557420235</v>
      </c>
    </row>
    <row r="29" spans="1:3" ht="11.25" customHeight="1">
      <c r="A29" s="206" t="s">
        <v>297</v>
      </c>
      <c r="B29" s="77">
        <f>SUM(B19*54%)</f>
        <v>537350395.6944001</v>
      </c>
      <c r="C29" s="207">
        <f>IF($B$18&gt;0,B29*100/$B$18,0)</f>
        <v>54.00000000000001</v>
      </c>
    </row>
    <row r="30" spans="1:3" ht="11.25" customHeight="1">
      <c r="A30" s="206" t="s">
        <v>298</v>
      </c>
      <c r="B30" s="77">
        <f>SUM(B19*51.3%)</f>
        <v>510482875.90968</v>
      </c>
      <c r="C30" s="207">
        <f>IF($B$18&gt;0,B30*100/$B$18,0)</f>
        <v>51.300000000000004</v>
      </c>
    </row>
    <row r="31" spans="1:3" ht="11.25" customHeight="1">
      <c r="A31" s="208" t="s">
        <v>299</v>
      </c>
      <c r="B31" s="98">
        <f>SUM(B19*48.6%)</f>
        <v>483615356.12496</v>
      </c>
      <c r="C31" s="209">
        <f>IF($B$18&gt;0,B31*100/$B$18,0)</f>
        <v>48.6</v>
      </c>
    </row>
    <row r="32" spans="1:3" ht="11.25" customHeight="1">
      <c r="A32" s="2"/>
      <c r="B32" s="168"/>
      <c r="C32" s="168"/>
    </row>
    <row r="33" spans="1:3" ht="11.25" customHeight="1" hidden="1">
      <c r="A33" s="2"/>
      <c r="B33" s="168"/>
      <c r="C33" s="168"/>
    </row>
    <row r="34" spans="1:3" ht="11.25" customHeight="1" hidden="1">
      <c r="A34" s="2"/>
      <c r="B34" s="168"/>
      <c r="C34" s="168"/>
    </row>
    <row r="35" spans="1:3" ht="11.25" customHeight="1" hidden="1">
      <c r="A35" s="2"/>
      <c r="B35" s="168"/>
      <c r="C35" s="168"/>
    </row>
    <row r="36" spans="1:3" ht="11.25" customHeight="1" hidden="1">
      <c r="A36" s="2"/>
      <c r="B36" s="168"/>
      <c r="C36" s="168"/>
    </row>
    <row r="37" spans="1:3" ht="11.25" customHeight="1" hidden="1">
      <c r="A37" s="2"/>
      <c r="B37" s="168"/>
      <c r="C37" s="168"/>
    </row>
    <row r="38" spans="1:3" ht="11.25" customHeight="1" hidden="1">
      <c r="A38" s="2"/>
      <c r="B38" s="168"/>
      <c r="C38" s="168"/>
    </row>
    <row r="39" spans="1:3" ht="11.25" customHeight="1" hidden="1">
      <c r="A39" s="2"/>
      <c r="B39" s="2"/>
      <c r="C39" s="2"/>
    </row>
    <row r="40" spans="1:3" ht="11.25" customHeight="1">
      <c r="A40" s="210" t="s">
        <v>93</v>
      </c>
      <c r="B40" s="211" t="s">
        <v>1</v>
      </c>
      <c r="C40" s="198" t="s">
        <v>3</v>
      </c>
    </row>
    <row r="41" spans="1:3" ht="11.25" customHeight="1">
      <c r="A41" s="212" t="s">
        <v>300</v>
      </c>
      <c r="B41" s="76">
        <v>0</v>
      </c>
      <c r="C41" s="77">
        <f>IF($B$18&gt;0,B41*100/$B$18,0)</f>
        <v>0</v>
      </c>
    </row>
    <row r="42" spans="1:3" ht="11.25" customHeight="1">
      <c r="A42" s="213" t="s">
        <v>301</v>
      </c>
      <c r="B42" s="97">
        <f>SUM(B19*120%)</f>
        <v>1194111990.432</v>
      </c>
      <c r="C42" s="98">
        <f>IF($B$18&gt;0,B42*100/$B$18,0)</f>
        <v>120</v>
      </c>
    </row>
    <row r="43" spans="1:3" ht="11.25" customHeight="1">
      <c r="A43" s="2"/>
      <c r="B43" s="168"/>
      <c r="C43" s="168"/>
    </row>
    <row r="44" spans="1:3" ht="11.25" customHeight="1" hidden="1">
      <c r="A44" s="2"/>
      <c r="B44" s="168"/>
      <c r="C44" s="168"/>
    </row>
    <row r="45" spans="1:3" ht="11.25" customHeight="1" hidden="1">
      <c r="A45" s="2"/>
      <c r="B45" s="168"/>
      <c r="C45" s="168"/>
    </row>
    <row r="46" spans="1:3" ht="11.25" customHeight="1" hidden="1">
      <c r="A46" s="2"/>
      <c r="B46" s="168"/>
      <c r="C46" s="168"/>
    </row>
    <row r="47" spans="1:3" ht="11.25" customHeight="1" hidden="1">
      <c r="A47" s="2"/>
      <c r="B47" s="168"/>
      <c r="C47" s="168"/>
    </row>
    <row r="48" spans="1:3" ht="11.25" customHeight="1" hidden="1">
      <c r="A48" s="2"/>
      <c r="B48" s="168"/>
      <c r="C48" s="168"/>
    </row>
    <row r="49" spans="1:3" ht="11.25" customHeight="1" hidden="1">
      <c r="A49" s="2"/>
      <c r="B49" s="168"/>
      <c r="C49" s="168"/>
    </row>
    <row r="50" spans="1:3" ht="11.25" customHeight="1" hidden="1">
      <c r="A50" s="2"/>
      <c r="B50" s="2"/>
      <c r="C50" s="2"/>
    </row>
    <row r="51" spans="1:3" ht="11.25" customHeight="1">
      <c r="A51" s="210" t="s">
        <v>302</v>
      </c>
      <c r="B51" s="211" t="s">
        <v>1</v>
      </c>
      <c r="C51" s="198" t="s">
        <v>3</v>
      </c>
    </row>
    <row r="52" spans="1:3" ht="11.25" customHeight="1">
      <c r="A52" s="212" t="s">
        <v>303</v>
      </c>
      <c r="B52" s="76">
        <v>0</v>
      </c>
      <c r="C52" s="77">
        <f>IF($B$18&gt;0,B52*100/$B$18,0)</f>
        <v>0</v>
      </c>
    </row>
    <row r="53" spans="1:3" ht="11.25" customHeight="1">
      <c r="A53" s="213" t="s">
        <v>301</v>
      </c>
      <c r="B53" s="97">
        <f>SUM(B19*22%)</f>
        <v>218920531.5792</v>
      </c>
      <c r="C53" s="98">
        <f>IF($B$18&gt;0,B53*100/$B$18,0)</f>
        <v>21.999999999999996</v>
      </c>
    </row>
    <row r="54" spans="1:3" ht="11.25" customHeight="1">
      <c r="A54" s="2"/>
      <c r="B54" s="168"/>
      <c r="C54" s="168"/>
    </row>
    <row r="55" spans="1:3" ht="11.25" customHeight="1" hidden="1">
      <c r="A55" s="2"/>
      <c r="B55" s="168"/>
      <c r="C55" s="168"/>
    </row>
    <row r="56" spans="1:3" ht="11.25" customHeight="1" hidden="1">
      <c r="A56" s="2"/>
      <c r="B56" s="168"/>
      <c r="C56" s="168"/>
    </row>
    <row r="57" spans="1:3" ht="11.25" customHeight="1" hidden="1">
      <c r="A57" s="2"/>
      <c r="B57" s="168"/>
      <c r="C57" s="168"/>
    </row>
    <row r="58" spans="1:3" ht="11.25" customHeight="1" hidden="1">
      <c r="A58" s="2"/>
      <c r="B58" s="168"/>
      <c r="C58" s="168"/>
    </row>
    <row r="59" spans="1:3" ht="11.25" customHeight="1" hidden="1">
      <c r="A59" s="2"/>
      <c r="B59" s="168"/>
      <c r="C59" s="168"/>
    </row>
    <row r="60" spans="1:3" ht="11.25" customHeight="1" hidden="1">
      <c r="A60" s="2"/>
      <c r="B60" s="2"/>
      <c r="C60" s="2"/>
    </row>
    <row r="61" spans="1:3" ht="11.25" customHeight="1">
      <c r="A61" s="210" t="s">
        <v>217</v>
      </c>
      <c r="B61" s="211" t="s">
        <v>1</v>
      </c>
      <c r="C61" s="198" t="s">
        <v>3</v>
      </c>
    </row>
    <row r="62" spans="1:3" ht="11.25" customHeight="1">
      <c r="A62" s="212" t="s">
        <v>304</v>
      </c>
      <c r="B62" s="76">
        <v>1610807.34</v>
      </c>
      <c r="C62" s="77">
        <f>IF($B$18&gt;0,B62*100/$B$18,0)</f>
        <v>0.16187500196700144</v>
      </c>
    </row>
    <row r="63" spans="1:3" ht="11.25" customHeight="1">
      <c r="A63" s="212" t="s">
        <v>305</v>
      </c>
      <c r="B63" s="76">
        <v>0</v>
      </c>
      <c r="C63" s="77">
        <f>IF($B$18&gt;0,B63*100/$B$18,0)</f>
        <v>0</v>
      </c>
    </row>
    <row r="64" spans="1:3" ht="11.25" customHeight="1">
      <c r="A64" s="212" t="s">
        <v>306</v>
      </c>
      <c r="B64" s="76">
        <f>SUM(B19*16%)</f>
        <v>159214932.0576</v>
      </c>
      <c r="C64" s="77">
        <f>IF($B$18&gt;0,B64*100/$B$18,0)</f>
        <v>15.999999999999998</v>
      </c>
    </row>
    <row r="65" spans="1:3" ht="11.25" customHeight="1">
      <c r="A65" s="213" t="s">
        <v>307</v>
      </c>
      <c r="B65" s="97">
        <f>SUM(B19*7%)</f>
        <v>69656532.77520001</v>
      </c>
      <c r="C65" s="98">
        <f>IF($B$18&gt;0,B65*100/$B$18,0)</f>
        <v>7</v>
      </c>
    </row>
    <row r="66" spans="1:3" ht="11.25" customHeight="1">
      <c r="A66" s="2"/>
      <c r="B66" s="2"/>
      <c r="C66" s="2"/>
    </row>
    <row r="67" spans="1:3" ht="11.25" customHeight="1" hidden="1">
      <c r="A67" s="2"/>
      <c r="B67" s="2"/>
      <c r="C67" s="2"/>
    </row>
    <row r="68" spans="1:3" ht="11.25" customHeight="1" hidden="1">
      <c r="A68" s="2"/>
      <c r="B68" s="2"/>
      <c r="C68" s="2"/>
    </row>
    <row r="69" spans="1:3" ht="11.25" customHeight="1" hidden="1">
      <c r="A69" s="2"/>
      <c r="B69" s="2"/>
      <c r="C69" s="2"/>
    </row>
    <row r="70" spans="1:3" ht="11.25" customHeight="1" hidden="1">
      <c r="A70" s="2"/>
      <c r="B70" s="2"/>
      <c r="C70" s="2"/>
    </row>
    <row r="71" spans="1:3" ht="11.25" customHeight="1" hidden="1">
      <c r="A71" s="2"/>
      <c r="B71" s="2"/>
      <c r="C71" s="2"/>
    </row>
    <row r="72" spans="1:4" ht="11.25" customHeight="1">
      <c r="A72" s="298" t="s">
        <v>308</v>
      </c>
      <c r="B72" s="300" t="s">
        <v>309</v>
      </c>
      <c r="C72" s="300" t="s">
        <v>260</v>
      </c>
      <c r="D72" s="2"/>
    </row>
    <row r="73" spans="1:4" ht="27" customHeight="1">
      <c r="A73" s="299"/>
      <c r="B73" s="301"/>
      <c r="C73" s="301" t="s">
        <v>310</v>
      </c>
      <c r="D73" s="2"/>
    </row>
    <row r="74" spans="1:3" ht="11.25" customHeight="1">
      <c r="A74" s="214" t="s">
        <v>311</v>
      </c>
      <c r="B74" s="97">
        <v>164413449.82</v>
      </c>
      <c r="C74" s="98">
        <v>1533523785.9900002</v>
      </c>
    </row>
    <row r="75" spans="1:3" ht="11.25" customHeight="1">
      <c r="A75" s="259" t="s">
        <v>312</v>
      </c>
      <c r="B75" s="259"/>
      <c r="C75" s="259"/>
    </row>
    <row r="76" s="2" customFormat="1" ht="11.25" customHeight="1"/>
    <row r="80" spans="1:3" s="35" customFormat="1" ht="11.25" customHeight="1">
      <c r="A80" s="196" t="s">
        <v>69</v>
      </c>
      <c r="B80" s="196" t="s">
        <v>71</v>
      </c>
      <c r="C80" s="215" t="s">
        <v>313</v>
      </c>
    </row>
    <row r="81" spans="1:3" s="35" customFormat="1" ht="11.25" customHeight="1">
      <c r="A81" s="216" t="s">
        <v>70</v>
      </c>
      <c r="B81" s="216" t="s">
        <v>72</v>
      </c>
      <c r="C81" s="217" t="s">
        <v>74</v>
      </c>
    </row>
    <row r="82" spans="1:3" s="35" customFormat="1" ht="11.25" customHeight="1">
      <c r="A82" s="218"/>
      <c r="B82" s="216" t="s">
        <v>78</v>
      </c>
      <c r="C82" s="217" t="s">
        <v>314</v>
      </c>
    </row>
  </sheetData>
  <sheetProtection/>
  <mergeCells count="4">
    <mergeCell ref="A72:A73"/>
    <mergeCell ref="B72:B73"/>
    <mergeCell ref="C72:C73"/>
    <mergeCell ref="A75:C75"/>
  </mergeCells>
  <printOptions/>
  <pageMargins left="0.3937007874015748" right="0.3937007874015748" top="0.7874015748031497" bottom="0.7874015748031497" header="0" footer="0.1968503937007874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RGF</dc:title>
  <dc:subject/>
  <dc:creator>GEINC/CCONT/STN</dc:creator>
  <cp:keywords/>
  <dc:description/>
  <cp:lastModifiedBy>luishb</cp:lastModifiedBy>
  <cp:lastPrinted>2018-09-18T14:00:54Z</cp:lastPrinted>
  <dcterms:created xsi:type="dcterms:W3CDTF">2001-09-06T15:18:59Z</dcterms:created>
  <dcterms:modified xsi:type="dcterms:W3CDTF">2018-09-27T10:55:32Z</dcterms:modified>
  <cp:category/>
  <cp:version/>
  <cp:contentType/>
  <cp:contentStatus/>
</cp:coreProperties>
</file>