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60" windowWidth="15600" windowHeight="9075" tabRatio="548" activeTab="0"/>
  </bookViews>
  <sheets>
    <sheet name="RREO-Anexo 08" sheetId="1" r:id="rId1"/>
  </sheets>
  <definedNames>
    <definedName name="_xlfn.IFERROR" hidden="1">#NAME?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<sst xmlns="http://schemas.openxmlformats.org/spreadsheetml/2006/main" count="241" uniqueCount="183">
  <si>
    <t>RELATÓRIO RESUMIDO DA EXECUÇÃO ORÇAMENTÁRIA</t>
  </si>
  <si>
    <t>ORÇAMENTOS FISCAL E DA SEGURIDADE SOCIAL</t>
  </si>
  <si>
    <t>PREVISÃO</t>
  </si>
  <si>
    <t>RECEITAS REALIZADAS</t>
  </si>
  <si>
    <t>INICIAL</t>
  </si>
  <si>
    <t>ATUALIZADA</t>
  </si>
  <si>
    <t>%</t>
  </si>
  <si>
    <t>(a)</t>
  </si>
  <si>
    <t>(b)</t>
  </si>
  <si>
    <t>DOTAÇÃO</t>
  </si>
  <si>
    <t>DESPESAS EMPENHADAS</t>
  </si>
  <si>
    <t>DESPESAS LIQUIDADAS</t>
  </si>
  <si>
    <t>(d)</t>
  </si>
  <si>
    <t>(e)</t>
  </si>
  <si>
    <t>(g)</t>
  </si>
  <si>
    <t>RECEITAS DO ENSINO</t>
  </si>
  <si>
    <t>(c) = (b/a)x100</t>
  </si>
  <si>
    <t>1- RECEITA DE IMPOSTOS</t>
  </si>
  <si>
    <t>FUNDEB</t>
  </si>
  <si>
    <t>RECEITAS DO FUNDEB</t>
  </si>
  <si>
    <t>DESPESAS DO FUNDEB</t>
  </si>
  <si>
    <t>(f) = (e/d)x100</t>
  </si>
  <si>
    <t>RESTOS A PAGAR INSCRITOS COM DISPONIBILIDADE FINANCEIRA
DE RECURSOS DE IMPOSTOS VINCULADOS AO ENSINO</t>
  </si>
  <si>
    <t>VALOR</t>
  </si>
  <si>
    <t>RECEITA RESULTANTE DE IMPOSTOS (caput do art. 212 da Constituição)</t>
  </si>
  <si>
    <t xml:space="preserve">2- RECEITA DE TRANSFERÊNCIAS CONSTITUCIONAIS E LEGAIS </t>
  </si>
  <si>
    <t>DESPESAS COM AÇÕES TÍPICAS DE MDE</t>
  </si>
  <si>
    <t>DEDUÇÕES CONSIDERADAS PARA FINS DE LIMITE CONSTITUCIONAL</t>
  </si>
  <si>
    <t>OUTRAS INFORMAÇÕES PARA CONTROLE</t>
  </si>
  <si>
    <t>(i)</t>
  </si>
  <si>
    <t>DEDUÇÕES PARA FINS DO LIMITE DO FUNDEB</t>
  </si>
  <si>
    <t>INDICADORES DO FUNDEB</t>
  </si>
  <si>
    <t>FLUXO FINANCEIRO DOS RECURSOS DO FUNDEB</t>
  </si>
  <si>
    <t>(h) = (g/d)x100</t>
  </si>
  <si>
    <t>3- TOTAL DA RECEITA DE IMPOSTOS (1 + 2)</t>
  </si>
  <si>
    <r>
      <t>INSCRITAS EM RESTOS A PAGAR NÃO PROCESSADOS</t>
    </r>
    <r>
      <rPr>
        <vertAlign val="superscript"/>
        <sz val="10"/>
        <rFont val="Times New Roman"/>
        <family val="1"/>
      </rPr>
      <t>6</t>
    </r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</si>
  <si>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</si>
  <si>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</si>
  <si>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</si>
  <si>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</si>
  <si>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</si>
  <si>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t>OUTRAS DESPESAS CUSTEADAS COM RECEITAS ADICIONAIS PARA FINANCIAMENTO DO ENSINO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</si>
  <si>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</si>
  <si>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20 – RECURSOS RECEBIDOS DO FUNDEB EM &lt;EXERCÍCIO ANTERIOR&gt; QUE NÃO FORAM UTILIZADOS</t>
  </si>
  <si>
    <t>CONTROLE DA UTILIZAÇÃO DE RECURSOS NO EXERCÍCIO SUBSEQÜENTE</t>
  </si>
  <si>
    <t xml:space="preserve">   19.3 - Máximo de 5% não Aplicado no Exercício (100 - (19.1 +19.2)) %</t>
  </si>
  <si>
    <t xml:space="preserve">   19.2 - Máximo de 40% em Despesa com MDE, que não Remuneração do Magistério (14 - (16.2 + 17.2)) / (11) x 100) %</t>
  </si>
  <si>
    <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</si>
  <si>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>19 - TOTAL DAS DESPESAS DO FUNDEB PARA FINS DE LIMITE (15 - 18)</t>
  </si>
  <si>
    <t>18- TOTAL DAS DEDUÇÕES CONSIDERADAS PARA FINS DE LIMITE DO FUNDEB (16 + 17)</t>
  </si>
  <si>
    <t xml:space="preserve">   17.2 - FUNDEB 40%</t>
  </si>
  <si>
    <t xml:space="preserve">   17.1 - FUNDEB 60%</t>
  </si>
  <si>
    <t xml:space="preserve">17- DESPESAS CUSTEADAS COM O SUPERÁVIT FINANCEIRO, DO EXERCÍCIO ANTERIOR, DO FUNDEB </t>
  </si>
  <si>
    <t xml:space="preserve">   16.2 - FUNDEB 40%</t>
  </si>
  <si>
    <t xml:space="preserve">   16.1 - FUNDEB 60%</t>
  </si>
  <si>
    <t>16- RESTOS A PAGAR INSCRITOS NO EXERCÍCIO SEM DISPONIBILIDADE FINANCEIRA DE RECURSOS DO FUNDEB</t>
  </si>
  <si>
    <t>15- TOTAL DAS DESPESAS DO FUNDEB (13 + 14)</t>
  </si>
  <si>
    <t xml:space="preserve">   14.2- Com Ensino Fundamental</t>
  </si>
  <si>
    <t xml:space="preserve">   14.1- Com Educação Infantil</t>
  </si>
  <si>
    <t>14- OUTRAS DESPESAS</t>
  </si>
  <si>
    <t xml:space="preserve">   13.2- Com Ensino Fundamental </t>
  </si>
  <si>
    <t xml:space="preserve">   13.1- Com Educação Infantil</t>
  </si>
  <si>
    <t>13- PAGAMENTO DOS PROFISSIONAIS DO MAGISTÉRIO</t>
  </si>
  <si>
    <t>[SE RESULTADO LÍQUIDO DA TRANSFERÊNCIA (12) &gt; 0] = ACRÉSCIMO RESULTANTE DAS TRANSFERÊNCIAS DO FUNDEB</t>
  </si>
  <si>
    <t>12- RESULTADO LÍQUIDO DAS TRANSFERÊNCIAS DO FUNDEB (11.1 – 10)</t>
  </si>
  <si>
    <t xml:space="preserve">    11.3- Receita de Aplicação Financeira dos Recursos do FUNDEB</t>
  </si>
  <si>
    <t xml:space="preserve">    11.2- Complementação da União ao FUNDEB</t>
  </si>
  <si>
    <t xml:space="preserve">    11.1- Transferências de Recursos do FUNDEB</t>
  </si>
  <si>
    <t>11- RECEITAS RECEBIDAS DO FUNDEB</t>
  </si>
  <si>
    <t xml:space="preserve">    10.6- Cota-Parte IPVA Destinada ao FUNDEB – (20% de 2.6)</t>
  </si>
  <si>
    <t xml:space="preserve">    10.5- Cota-Parte ITR ou ITR Arrecadado Destinados ao FUNDEB – (20% de ((1.5 – 1.5.5) + 2.5))</t>
  </si>
  <si>
    <t xml:space="preserve">    10.4- Cota-Parte IPI-Exportação Destinada ao FUNDEB – (20% de 2.4)</t>
  </si>
  <si>
    <t xml:space="preserve">    10.3- ICMS-Desoneração Destinada ao FUNDEB – (20% de 2.3)</t>
  </si>
  <si>
    <t xml:space="preserve">    10.2- Cota-Parte ICMS Destinada ao FUNDEB – (20% de 2.2)</t>
  </si>
  <si>
    <t xml:space="preserve">    10.1- Cota-Parte FPM Destinada ao FUNDEB – (20% de 2.1.1)</t>
  </si>
  <si>
    <t xml:space="preserve">10- RECEITAS DESTINADAS AO FUNDEB </t>
  </si>
  <si>
    <t>9- TOTAL DAS RECEITAS ADICIONAIS PARA FINANCIAMENTO DO ENSINO (4 + 5 + 6 + 7 + 8)</t>
  </si>
  <si>
    <t>8- OUTRAS RECEITAS PARA FINANCIAMENTO DO ENSINO</t>
  </si>
  <si>
    <t>7- RECEITA DE OPERAÇÕES DE CRÉDITO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</si>
  <si>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</si>
  <si>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 xml:space="preserve">    6.1- Transferências de Convênios</t>
  </si>
  <si>
    <t>6- RECEITA DE TRANSFERÊNCIAS DE CONVÊNIOS</t>
  </si>
  <si>
    <t xml:space="preserve">    5.4 - Transferências Diretas - PNATE</t>
  </si>
  <si>
    <t xml:space="preserve">    5.3- Transferências Diretas - PNAE</t>
  </si>
  <si>
    <t xml:space="preserve">    5.2- Transferências Diretas - PDDE</t>
  </si>
  <si>
    <t xml:space="preserve">    5.1- Transferências do Salário-Educação</t>
  </si>
  <si>
    <t>5- RECEITA DE TRANSFERÊNCIAS DO FNDE</t>
  </si>
  <si>
    <t>4- RECEITA DA APLICAÇÃO FINANCEIRA DE OUTROS RECURSOS DE IMPOSTOS VINCULADOS AO  ENSINO</t>
  </si>
  <si>
    <t>RECEITAS ADICIONAIS PARA FINANCIAMENTO DO ENSINO</t>
  </si>
  <si>
    <t xml:space="preserve">    2.7- Cota-Parte IOF-Ouro </t>
  </si>
  <si>
    <t xml:space="preserve">    2.6- Cota-Parte IPVA </t>
  </si>
  <si>
    <t xml:space="preserve">    2.5- Cota-Parte ITR </t>
  </si>
  <si>
    <t xml:space="preserve">    2.4- Cota-Parte IPI-Exportação </t>
  </si>
  <si>
    <t xml:space="preserve">    2.3- ICMS-Desoneração – L.C. nº87/1996 </t>
  </si>
  <si>
    <t xml:space="preserve">    2.2- Cota-Parte ICMS </t>
  </si>
  <si>
    <t xml:space="preserve">        2.1.2- Parcela referente à CF, art. 159, I, alínea d</t>
  </si>
  <si>
    <t xml:space="preserve">        2.1.1- Parcela referente à CF, art. 159, I, alínea b</t>
  </si>
  <si>
    <t xml:space="preserve">    2.1- Cota-Parte FPM </t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</si>
  <si>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</si>
  <si>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</si>
  <si>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t xml:space="preserve">        1.3.1- ISS</t>
  </si>
  <si>
    <t xml:space="preserve">    1.3- Receita Resultante do Imposto sobre Serviços de Qualquer Natureza – ISS</t>
  </si>
  <si>
    <t xml:space="preserve">        1.2.1- ITBI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</si>
  <si>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</si>
  <si>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1.1.1- IPTU</t>
  </si>
  <si>
    <t xml:space="preserve">    1.1- Receita Resultante do Imposto sobre a Propriedade Predial e Territorial Urbana – IPTU</t>
  </si>
  <si>
    <t>RREO - ANEXO 8 (LDB, art. 72)</t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</si>
  <si>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</si>
  <si>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</si>
  <si>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 xml:space="preserve">    5.5- Outras Transferências do FNDE</t>
  </si>
  <si>
    <t xml:space="preserve">    5.6- Aplicação Financeira dos Recursos do FNDE</t>
  </si>
  <si>
    <t xml:space="preserve">        2.1.3- Parcela referente à CF, art. 159, I, alínea e</t>
  </si>
  <si>
    <t>CANCELADO  (j)</t>
  </si>
  <si>
    <t xml:space="preserve">        1.1.2- Multas, Juros de Mora, Dívida Ativa e Outros Encargos do IPTU</t>
  </si>
  <si>
    <t xml:space="preserve">        1.2.2- Multas, Juros de Mora, Dívida Ativa e Outros Encargos do ITBI</t>
  </si>
  <si>
    <t xml:space="preserve">        1.3.2- Multas, Juros de Mora, Dívida Ativa e Outros Encargos do ISS</t>
  </si>
  <si>
    <t xml:space="preserve">    1.4- Receita Resultante do Imposto de Renda Retido na Fonte – IRRF</t>
  </si>
  <si>
    <t xml:space="preserve">        1.5.2- Multas, Juros de Mora, Dívida Ativa e Outros Encargos do ITR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</si>
  <si>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</si>
  <si>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</si>
  <si>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</si>
  <si>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</si>
  <si>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</si>
  <si>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</si>
  <si>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</si>
  <si>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</si>
  <si>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</si>
  <si>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</si>
  <si>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</si>
  <si>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</si>
  <si>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</si>
  <si>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</si>
  <si>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</si>
  <si>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</si>
  <si>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</si>
  <si>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</si>
  <si>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</si>
  <si>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t>35- CANCELAMENTO, NO EXERCÍCIO, DE RESTOS A PAGAR INSCRITOS COM DISPONIBILIDADE FINANCEIRA DE RECURSOS DE IMPOSTOS VINCULADOS AO ENSINO = (45 j)</t>
  </si>
  <si>
    <t>31- RECEITA DE APLICAÇÃO FINANCEIRA DOS RECURSOS DO FUNDEB ATÉ O BIMESTRE = (50 h)</t>
  </si>
  <si>
    <t>34- RESTOS A PAGAR INSCRITOS NO EXERCÍCIO SEM DISPONIBILIDADE FINANCEIRA DE RECURSOS DE IMPOSTOS VINCULADOS AO ENSINO</t>
  </si>
  <si>
    <r>
      <t xml:space="preserve">36- TOTAL DAS DEDUÇÕES CONSIDERADAS PARA FINS DE LIMITE CONSTITUCIONAL (29+30 + 31 + 32 + 33 + 34 + 35 </t>
    </r>
    <r>
      <rPr>
        <vertAlign val="superscript"/>
        <sz val="10"/>
        <rFont val="Times New Roman"/>
        <family val="1"/>
      </rPr>
      <t>)</t>
    </r>
  </si>
  <si>
    <t>37- TOTAL DAS DESPESAS PARA FINS DE LIMITE ((22 + 23) – (36))</t>
  </si>
  <si>
    <t xml:space="preserve">38- PERCENTUAL DE APLICAÇÃO EM MDE SOBRE A RECEITA LÍQUIDA DE IMPOSTOS ((37) / (3) x 100) % - LIMITE CONSTITUCIONAL 25% </t>
  </si>
  <si>
    <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</si>
  <si>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</si>
  <si>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</si>
  <si>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</si>
  <si>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</si>
  <si>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</si>
  <si>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</si>
  <si>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</si>
  <si>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</si>
  <si>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46- SALDO FINANCEIRO EM 31 DE DEZEMBRO DE &lt;EXERCÍCIO ANTERIOR&gt;</t>
  </si>
  <si>
    <t>47- (+) INGRESSO DE RECURSOS ATÉ O BIMESTRE</t>
  </si>
  <si>
    <t>48- (-) PAGAMENTOS EFETUADOS ATÉ O BIMESTRE</t>
  </si>
  <si>
    <t xml:space="preserve">     48.1 Orçamento do Exercício</t>
  </si>
  <si>
    <t xml:space="preserve">     48.2 Restos a Pagar</t>
  </si>
  <si>
    <t>49- (+) RECEITA DE APLICAÇÃO FINANCEIRA DOS RECURSOS ATÉ O BIMESTRE</t>
  </si>
  <si>
    <t>SALÁRIO</t>
  </si>
  <si>
    <t>EDUCAÇÃO</t>
  </si>
  <si>
    <t>50- (=) DISPONIBILIDADE FINANCEIRA ATÉ O BIMESTRE</t>
  </si>
  <si>
    <t>51-  (+) Ajustes</t>
  </si>
  <si>
    <t xml:space="preserve">     51.1 Retenções</t>
  </si>
  <si>
    <t xml:space="preserve">     51.2 Conciliação Bancária</t>
  </si>
  <si>
    <t>52- (=) SALDO FINANCEIRO CONCILIADO</t>
  </si>
  <si>
    <t>PREFEITURA MUNICIPAL DE INDAIATUBA</t>
  </si>
  <si>
    <t>Av. Eng. Fabio R. Barnabe, 2800 - Jd. Esplanada II</t>
  </si>
  <si>
    <t>C.N.P.J. 44.733.608/0001-09</t>
  </si>
  <si>
    <t>Telefone: (19) 3834-9000</t>
  </si>
  <si>
    <t>NILSON ALCIDES GASPAR</t>
  </si>
  <si>
    <t>PREFEITO MUNICIPAL</t>
  </si>
  <si>
    <t>MARIANA ALVES RIZATO DE CASTRO</t>
  </si>
  <si>
    <t>CONTADORA</t>
  </si>
  <si>
    <t>LUIS HENRIQUE BORTOLETTO</t>
  </si>
  <si>
    <t>DIRETOR DE ÁREA E OU SERVIÇOS</t>
  </si>
  <si>
    <t>FONTE: Sistema CECAM, Unidade Responsável: CONTABILIDADE. Emissão: 30/01/2019, às 13:23:12. Assinado Digitalmente no dia 30/01/2019, às 13:23:12.</t>
  </si>
  <si>
    <t>TABELA 8.2 - DEMONSTRATIVO DAS RECEITAS E DESPESAS COM MANUTENÇÃO E DESENVOLVIMENTO DO ENSINO - MDE - MUNICÍPIOS</t>
  </si>
  <si>
    <t>Bimestre</t>
  </si>
  <si>
    <t>PERÍODO: 6º BIMESTRE</t>
  </si>
  <si>
    <t>CRC - SP 321123/O-4</t>
  </si>
  <si>
    <t>RITA DE CÁSSIA TRASFERETTI</t>
  </si>
  <si>
    <t>SECRETÁRIA MUNICIPAL DE EDUCAÇÃO</t>
  </si>
  <si>
    <t>CRC-SP 289944/O-3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</si>
</sst>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#,##0.0;\-#,##0.0"/>
    <numFmt numFmtId="172" formatCode="[$-416]dddd\,\ d&quot; de &quot;mmmm&quot; de &quot;yyyy"/>
    <numFmt numFmtId="173" formatCode="&quot;R$&quot;\ #,##0.00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50" applyFont="1" applyFill="1" applyAlignment="1">
      <alignment/>
      <protection/>
    </xf>
    <xf numFmtId="0" fontId="3" fillId="0" borderId="0" xfId="50" applyFont="1" applyFill="1" applyBorder="1" applyAlignment="1">
      <alignment/>
      <protection/>
    </xf>
    <xf numFmtId="164" fontId="3" fillId="0" borderId="0" xfId="50" applyNumberFormat="1" applyFont="1" applyFill="1" applyAlignment="1">
      <alignment horizontal="right"/>
      <protection/>
    </xf>
    <xf numFmtId="0" fontId="3" fillId="33" borderId="10" xfId="50" applyFont="1" applyFill="1" applyBorder="1" applyAlignment="1">
      <alignment horizontal="center"/>
      <protection/>
    </xf>
    <xf numFmtId="0" fontId="3" fillId="33" borderId="11" xfId="50" applyFont="1" applyFill="1" applyBorder="1" applyAlignment="1">
      <alignment horizontal="center"/>
      <protection/>
    </xf>
    <xf numFmtId="0" fontId="3" fillId="33" borderId="12" xfId="50" applyFont="1" applyFill="1" applyBorder="1" applyAlignment="1">
      <alignment horizontal="center"/>
      <protection/>
    </xf>
    <xf numFmtId="0" fontId="3" fillId="33" borderId="12" xfId="50" applyFont="1" applyFill="1" applyBorder="1" applyAlignment="1">
      <alignment/>
      <protection/>
    </xf>
    <xf numFmtId="0" fontId="8" fillId="0" borderId="0" xfId="50" applyFont="1" applyFill="1" applyBorder="1" applyAlignment="1">
      <alignment/>
      <protection/>
    </xf>
    <xf numFmtId="0" fontId="8" fillId="0" borderId="0" xfId="50" applyFont="1" applyFill="1" applyAlignment="1">
      <alignment/>
      <protection/>
    </xf>
    <xf numFmtId="0" fontId="4" fillId="0" borderId="0" xfId="50" applyFont="1" applyFill="1" applyAlignment="1">
      <alignment/>
      <protection/>
    </xf>
    <xf numFmtId="0" fontId="3" fillId="0" borderId="0" xfId="50" applyFont="1" applyFill="1" applyAlignment="1">
      <alignment horizontal="center"/>
      <protection/>
    </xf>
    <xf numFmtId="0" fontId="3" fillId="0" borderId="0" xfId="50" applyFont="1" applyFill="1" applyAlignment="1">
      <alignment vertical="center"/>
      <protection/>
    </xf>
    <xf numFmtId="0" fontId="0" fillId="0" borderId="0" xfId="50" applyFont="1" applyFill="1" applyBorder="1" applyAlignment="1">
      <alignment/>
      <protection/>
    </xf>
    <xf numFmtId="0" fontId="3" fillId="0" borderId="0" xfId="51" applyFont="1" applyFill="1" applyBorder="1" applyAlignment="1">
      <alignment horizontal="center"/>
      <protection/>
    </xf>
    <xf numFmtId="0" fontId="3" fillId="0" borderId="0" xfId="51" applyFont="1" applyFill="1" applyBorder="1" applyAlignment="1">
      <alignment horizontal="center" wrapText="1"/>
      <protection/>
    </xf>
    <xf numFmtId="0" fontId="3" fillId="0" borderId="0" xfId="50" applyFont="1" applyFill="1" applyAlignment="1">
      <alignment horizontal="center" vertical="center"/>
      <protection/>
    </xf>
    <xf numFmtId="0" fontId="3" fillId="0" borderId="0" xfId="51" applyFont="1" applyFill="1" applyBorder="1" applyAlignment="1">
      <alignment vertical="center"/>
      <protection/>
    </xf>
    <xf numFmtId="0" fontId="4" fillId="0" borderId="0" xfId="50" applyFont="1" applyFill="1" applyBorder="1" applyAlignment="1">
      <alignment/>
      <protection/>
    </xf>
    <xf numFmtId="0" fontId="3" fillId="0" borderId="0" xfId="51" applyFont="1" applyFill="1" applyBorder="1" applyAlignment="1">
      <alignment/>
      <protection/>
    </xf>
    <xf numFmtId="0" fontId="3" fillId="0" borderId="0" xfId="50" applyFont="1" applyFill="1" applyAlignment="1">
      <alignment horizontal="left" vertical="center"/>
      <protection/>
    </xf>
    <xf numFmtId="0" fontId="3" fillId="0" borderId="0" xfId="50" applyFont="1" applyFill="1" applyAlignment="1">
      <alignment horizontal="left"/>
      <protection/>
    </xf>
    <xf numFmtId="0" fontId="3" fillId="33" borderId="13" xfId="50" applyFont="1" applyFill="1" applyBorder="1" applyAlignment="1">
      <alignment horizontal="center"/>
      <protection/>
    </xf>
    <xf numFmtId="0" fontId="3" fillId="33" borderId="14" xfId="50" applyFont="1" applyFill="1" applyBorder="1" applyAlignment="1">
      <alignment horizontal="center"/>
      <protection/>
    </xf>
    <xf numFmtId="0" fontId="3" fillId="33" borderId="15" xfId="50" applyFont="1" applyFill="1" applyBorder="1" applyAlignment="1">
      <alignment horizontal="center"/>
      <protection/>
    </xf>
    <xf numFmtId="0" fontId="3" fillId="33" borderId="10" xfId="50" applyFont="1" applyFill="1" applyBorder="1" applyAlignment="1">
      <alignment/>
      <protection/>
    </xf>
    <xf numFmtId="0" fontId="3" fillId="0" borderId="0" xfId="50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6" fillId="0" borderId="0" xfId="50" applyFont="1" applyFill="1" applyAlignment="1">
      <alignment horizontal="left"/>
      <protection/>
    </xf>
    <xf numFmtId="4" fontId="3" fillId="0" borderId="11" xfId="50" applyNumberFormat="1" applyFont="1" applyBorder="1" applyAlignment="1">
      <alignment horizontal="left" vertical="top" wrapText="1"/>
      <protection/>
    </xf>
    <xf numFmtId="4" fontId="3" fillId="0" borderId="0" xfId="50" applyNumberFormat="1" applyFont="1" applyFill="1" applyAlignment="1">
      <alignment/>
      <protection/>
    </xf>
    <xf numFmtId="4" fontId="5" fillId="0" borderId="11" xfId="50" applyNumberFormat="1" applyFont="1" applyBorder="1" applyAlignment="1">
      <alignment horizontal="left" vertical="top" wrapText="1"/>
      <protection/>
    </xf>
    <xf numFmtId="4" fontId="3" fillId="0" borderId="16" xfId="50" applyNumberFormat="1" applyFont="1" applyBorder="1" applyAlignment="1">
      <alignment horizontal="left" vertical="top" wrapText="1"/>
      <protection/>
    </xf>
    <xf numFmtId="4" fontId="3" fillId="0" borderId="17" xfId="50" applyNumberFormat="1" applyFont="1" applyBorder="1" applyAlignment="1">
      <alignment horizontal="left" vertical="top" wrapText="1"/>
      <protection/>
    </xf>
    <xf numFmtId="4" fontId="3" fillId="0" borderId="17" xfId="50" applyNumberFormat="1" applyFont="1" applyFill="1" applyBorder="1" applyAlignment="1">
      <alignment/>
      <protection/>
    </xf>
    <xf numFmtId="4" fontId="3" fillId="33" borderId="15" xfId="50" applyNumberFormat="1" applyFont="1" applyFill="1" applyBorder="1" applyAlignment="1">
      <alignment/>
      <protection/>
    </xf>
    <xf numFmtId="4" fontId="3" fillId="33" borderId="15" xfId="50" applyNumberFormat="1" applyFont="1" applyFill="1" applyBorder="1" applyAlignment="1">
      <alignment horizontal="center"/>
      <protection/>
    </xf>
    <xf numFmtId="4" fontId="3" fillId="33" borderId="14" xfId="50" applyNumberFormat="1" applyFont="1" applyFill="1" applyBorder="1" applyAlignment="1">
      <alignment horizontal="center"/>
      <protection/>
    </xf>
    <xf numFmtId="4" fontId="3" fillId="33" borderId="10" xfId="50" applyNumberFormat="1" applyFont="1" applyFill="1" applyBorder="1" applyAlignment="1">
      <alignment horizontal="center"/>
      <protection/>
    </xf>
    <xf numFmtId="4" fontId="3" fillId="33" borderId="18" xfId="50" applyNumberFormat="1" applyFont="1" applyFill="1" applyBorder="1" applyAlignment="1">
      <alignment horizontal="center"/>
      <protection/>
    </xf>
    <xf numFmtId="4" fontId="3" fillId="33" borderId="12" xfId="50" applyNumberFormat="1" applyFont="1" applyFill="1" applyBorder="1" applyAlignment="1">
      <alignment/>
      <protection/>
    </xf>
    <xf numFmtId="4" fontId="3" fillId="33" borderId="13" xfId="50" applyNumberFormat="1" applyFont="1" applyFill="1" applyBorder="1" applyAlignment="1">
      <alignment horizontal="center"/>
      <protection/>
    </xf>
    <xf numFmtId="4" fontId="3" fillId="33" borderId="12" xfId="50" applyNumberFormat="1" applyFont="1" applyFill="1" applyBorder="1" applyAlignment="1">
      <alignment horizontal="center"/>
      <protection/>
    </xf>
    <xf numFmtId="4" fontId="3" fillId="33" borderId="19" xfId="50" applyNumberFormat="1" applyFont="1" applyFill="1" applyBorder="1" applyAlignment="1">
      <alignment horizontal="center"/>
      <protection/>
    </xf>
    <xf numFmtId="4" fontId="3" fillId="0" borderId="11" xfId="50" applyNumberFormat="1" applyFont="1" applyBorder="1" applyAlignment="1">
      <alignment horizontal="left" wrapText="1"/>
      <protection/>
    </xf>
    <xf numFmtId="4" fontId="3" fillId="0" borderId="11" xfId="50" applyNumberFormat="1" applyFont="1" applyBorder="1" applyAlignment="1">
      <alignment horizontal="justify" vertical="top" wrapText="1"/>
      <protection/>
    </xf>
    <xf numFmtId="4" fontId="5" fillId="0" borderId="11" xfId="50" applyNumberFormat="1" applyFont="1" applyBorder="1" applyAlignment="1">
      <alignment horizontal="justify" vertical="top" wrapText="1"/>
      <protection/>
    </xf>
    <xf numFmtId="4" fontId="3" fillId="33" borderId="14" xfId="50" applyNumberFormat="1" applyFont="1" applyFill="1" applyBorder="1" applyAlignment="1">
      <alignment/>
      <protection/>
    </xf>
    <xf numFmtId="4" fontId="3" fillId="33" borderId="11" xfId="50" applyNumberFormat="1" applyFont="1" applyFill="1" applyBorder="1" applyAlignment="1">
      <alignment/>
      <protection/>
    </xf>
    <xf numFmtId="4" fontId="3" fillId="0" borderId="10" xfId="50" applyNumberFormat="1" applyFont="1" applyBorder="1" applyAlignment="1">
      <alignment horizontal="left" vertical="top" wrapText="1"/>
      <protection/>
    </xf>
    <xf numFmtId="4" fontId="0" fillId="0" borderId="20" xfId="56" applyNumberFormat="1" applyFont="1" applyFill="1" applyBorder="1" applyAlignment="1">
      <alignment horizontal="right"/>
    </xf>
    <xf numFmtId="4" fontId="3" fillId="0" borderId="14" xfId="50" applyNumberFormat="1" applyFont="1" applyFill="1" applyBorder="1" applyAlignment="1">
      <alignment horizontal="left" vertical="top" wrapText="1"/>
      <protection/>
    </xf>
    <xf numFmtId="4" fontId="0" fillId="0" borderId="18" xfId="56" applyNumberFormat="1" applyFont="1" applyFill="1" applyBorder="1" applyAlignment="1">
      <alignment horizontal="right"/>
    </xf>
    <xf numFmtId="4" fontId="4" fillId="0" borderId="0" xfId="50" applyNumberFormat="1" applyFont="1" applyFill="1" applyBorder="1" applyAlignment="1">
      <alignment/>
      <protection/>
    </xf>
    <xf numFmtId="4" fontId="3" fillId="0" borderId="13" xfId="50" applyNumberFormat="1" applyFont="1" applyFill="1" applyBorder="1" applyAlignment="1">
      <alignment horizontal="left" vertical="top" wrapText="1"/>
      <protection/>
    </xf>
    <xf numFmtId="4" fontId="3" fillId="0" borderId="21" xfId="56" applyNumberFormat="1" applyFont="1" applyFill="1" applyBorder="1" applyAlignment="1">
      <alignment horizontal="right" wrapText="1"/>
    </xf>
    <xf numFmtId="4" fontId="3" fillId="0" borderId="19" xfId="56" applyNumberFormat="1" applyFont="1" applyFill="1" applyBorder="1" applyAlignment="1">
      <alignment horizontal="right" wrapText="1"/>
    </xf>
    <xf numFmtId="4" fontId="3" fillId="0" borderId="0" xfId="50" applyNumberFormat="1" applyFont="1" applyFill="1" applyBorder="1" applyAlignment="1">
      <alignment horizontal="left" vertical="top" wrapText="1"/>
      <protection/>
    </xf>
    <xf numFmtId="4" fontId="3" fillId="0" borderId="0" xfId="51" applyNumberFormat="1" applyFont="1" applyFill="1" applyBorder="1" applyAlignment="1">
      <alignment/>
      <protection/>
    </xf>
    <xf numFmtId="4" fontId="3" fillId="0" borderId="21" xfId="50" applyNumberFormat="1" applyFont="1" applyFill="1" applyBorder="1" applyAlignment="1">
      <alignment horizontal="left" vertical="top" wrapText="1"/>
      <protection/>
    </xf>
    <xf numFmtId="4" fontId="3" fillId="33" borderId="10" xfId="51" applyNumberFormat="1" applyFont="1" applyFill="1" applyBorder="1" applyAlignment="1">
      <alignment horizontal="center" wrapText="1"/>
      <protection/>
    </xf>
    <xf numFmtId="4" fontId="3" fillId="33" borderId="11" xfId="50" applyNumberFormat="1" applyFont="1" applyFill="1" applyBorder="1" applyAlignment="1">
      <alignment horizontal="center"/>
      <protection/>
    </xf>
    <xf numFmtId="4" fontId="3" fillId="33" borderId="20" xfId="50" applyNumberFormat="1" applyFont="1" applyFill="1" applyBorder="1" applyAlignment="1">
      <alignment horizontal="center"/>
      <protection/>
    </xf>
    <xf numFmtId="4" fontId="3" fillId="33" borderId="11" xfId="51" applyNumberFormat="1" applyFont="1" applyFill="1" applyBorder="1" applyAlignment="1">
      <alignment horizontal="center"/>
      <protection/>
    </xf>
    <xf numFmtId="4" fontId="3" fillId="33" borderId="21" xfId="50" applyNumberFormat="1" applyFont="1" applyFill="1" applyBorder="1" applyAlignment="1">
      <alignment horizontal="center"/>
      <protection/>
    </xf>
    <xf numFmtId="4" fontId="3" fillId="33" borderId="12" xfId="51" applyNumberFormat="1" applyFont="1" applyFill="1" applyBorder="1" applyAlignment="1">
      <alignment horizontal="center"/>
      <protection/>
    </xf>
    <xf numFmtId="4" fontId="3" fillId="0" borderId="18" xfId="50" applyNumberFormat="1" applyFont="1" applyBorder="1" applyAlignment="1">
      <alignment horizontal="left" vertical="top" wrapText="1"/>
      <protection/>
    </xf>
    <xf numFmtId="4" fontId="3" fillId="0" borderId="22" xfId="50" applyNumberFormat="1" applyFont="1" applyBorder="1" applyAlignment="1">
      <alignment horizontal="left" vertical="top" wrapText="1"/>
      <protection/>
    </xf>
    <xf numFmtId="4" fontId="3" fillId="0" borderId="19" xfId="50" applyNumberFormat="1" applyFont="1" applyBorder="1" applyAlignment="1">
      <alignment horizontal="left" vertical="top" wrapText="1"/>
      <protection/>
    </xf>
    <xf numFmtId="4" fontId="3" fillId="0" borderId="20" xfId="50" applyNumberFormat="1" applyFont="1" applyBorder="1" applyAlignment="1">
      <alignment horizontal="right" vertical="top" wrapText="1"/>
      <protection/>
    </xf>
    <xf numFmtId="4" fontId="3" fillId="0" borderId="20" xfId="50" applyNumberFormat="1" applyFont="1" applyFill="1" applyBorder="1" applyAlignment="1">
      <alignment/>
      <protection/>
    </xf>
    <xf numFmtId="4" fontId="3" fillId="33" borderId="23" xfId="50" applyNumberFormat="1" applyFont="1" applyFill="1" applyBorder="1" applyAlignment="1">
      <alignment horizontal="center" vertical="center" wrapText="1"/>
      <protection/>
    </xf>
    <xf numFmtId="4" fontId="3" fillId="33" borderId="16" xfId="50" applyNumberFormat="1" applyFont="1" applyFill="1" applyBorder="1" applyAlignment="1">
      <alignment horizontal="center" vertical="center" wrapText="1"/>
      <protection/>
    </xf>
    <xf numFmtId="4" fontId="3" fillId="0" borderId="0" xfId="50" applyNumberFormat="1" applyFont="1" applyFill="1" applyBorder="1" applyAlignment="1">
      <alignment vertical="center"/>
      <protection/>
    </xf>
    <xf numFmtId="4" fontId="3" fillId="0" borderId="15" xfId="50" applyNumberFormat="1" applyFont="1" applyBorder="1" applyAlignment="1">
      <alignment horizontal="left" vertical="top" wrapText="1"/>
      <protection/>
    </xf>
    <xf numFmtId="4" fontId="3" fillId="0" borderId="0" xfId="50" applyNumberFormat="1" applyFont="1" applyFill="1" applyBorder="1" applyAlignment="1">
      <alignment/>
      <protection/>
    </xf>
    <xf numFmtId="4" fontId="3" fillId="0" borderId="14" xfId="50" applyNumberFormat="1" applyFont="1" applyBorder="1" applyAlignment="1">
      <alignment vertical="top" wrapText="1"/>
      <protection/>
    </xf>
    <xf numFmtId="4" fontId="3" fillId="0" borderId="14" xfId="50" applyNumberFormat="1" applyFont="1" applyBorder="1" applyAlignment="1">
      <alignment horizontal="left" vertical="top" wrapText="1"/>
      <protection/>
    </xf>
    <xf numFmtId="4" fontId="3" fillId="0" borderId="13" xfId="50" applyNumberFormat="1" applyFont="1" applyBorder="1" applyAlignment="1">
      <alignment vertical="top" wrapText="1"/>
      <protection/>
    </xf>
    <xf numFmtId="4" fontId="3" fillId="0" borderId="23" xfId="50" applyNumberFormat="1" applyFont="1" applyBorder="1" applyAlignment="1">
      <alignment vertical="top" wrapText="1"/>
      <protection/>
    </xf>
    <xf numFmtId="4" fontId="3" fillId="0" borderId="17" xfId="50" applyNumberFormat="1" applyFont="1" applyBorder="1" applyAlignment="1">
      <alignment vertical="top" wrapText="1"/>
      <protection/>
    </xf>
    <xf numFmtId="4" fontId="3" fillId="0" borderId="0" xfId="50" applyNumberFormat="1" applyFont="1" applyBorder="1" applyAlignment="1">
      <alignment vertical="top" wrapText="1"/>
      <protection/>
    </xf>
    <xf numFmtId="4" fontId="0" fillId="0" borderId="0" xfId="50" applyNumberFormat="1" applyFont="1" applyBorder="1" applyAlignment="1">
      <alignment vertical="top" wrapText="1"/>
      <protection/>
    </xf>
    <xf numFmtId="4" fontId="3" fillId="0" borderId="14" xfId="50" applyNumberFormat="1" applyFont="1" applyFill="1" applyBorder="1" applyAlignment="1">
      <alignment vertical="top"/>
      <protection/>
    </xf>
    <xf numFmtId="4" fontId="3" fillId="0" borderId="14" xfId="50" applyNumberFormat="1" applyFont="1" applyBorder="1" applyAlignment="1">
      <alignment vertical="top"/>
      <protection/>
    </xf>
    <xf numFmtId="4" fontId="3" fillId="0" borderId="0" xfId="50" applyNumberFormat="1" applyFont="1" applyFill="1" applyBorder="1" applyAlignment="1">
      <alignment vertical="center" wrapText="1"/>
      <protection/>
    </xf>
    <xf numFmtId="4" fontId="3" fillId="0" borderId="0" xfId="50" applyNumberFormat="1" applyFont="1" applyFill="1" applyAlignment="1">
      <alignment horizontal="center" vertical="center"/>
      <protection/>
    </xf>
    <xf numFmtId="4" fontId="3" fillId="0" borderId="14" xfId="50" applyNumberFormat="1" applyFont="1" applyBorder="1" applyAlignment="1">
      <alignment horizontal="left" vertical="center" wrapText="1"/>
      <protection/>
    </xf>
    <xf numFmtId="4" fontId="3" fillId="0" borderId="13" xfId="50" applyNumberFormat="1" applyFont="1" applyBorder="1" applyAlignment="1">
      <alignment horizontal="left" vertical="center" wrapText="1"/>
      <protection/>
    </xf>
    <xf numFmtId="4" fontId="3" fillId="0" borderId="12" xfId="50" applyNumberFormat="1" applyFont="1" applyBorder="1" applyAlignment="1">
      <alignment horizontal="left" vertical="top" wrapText="1"/>
      <protection/>
    </xf>
    <xf numFmtId="4" fontId="3" fillId="0" borderId="0" xfId="50" applyNumberFormat="1" applyFont="1" applyBorder="1" applyAlignment="1">
      <alignment horizontal="left" vertical="top" wrapText="1"/>
      <protection/>
    </xf>
    <xf numFmtId="4" fontId="3" fillId="0" borderId="14" xfId="50" applyNumberFormat="1" applyFont="1" applyBorder="1" applyAlignment="1">
      <alignment horizontal="left" wrapText="1"/>
      <protection/>
    </xf>
    <xf numFmtId="4" fontId="3" fillId="0" borderId="13" xfId="50" applyNumberFormat="1" applyFont="1" applyBorder="1" applyAlignment="1">
      <alignment horizontal="left" vertical="top" wrapText="1"/>
      <protection/>
    </xf>
    <xf numFmtId="4" fontId="3" fillId="0" borderId="23" xfId="50" applyNumberFormat="1" applyFont="1" applyBorder="1" applyAlignment="1">
      <alignment horizontal="left" vertical="top" wrapText="1"/>
      <protection/>
    </xf>
    <xf numFmtId="4" fontId="3" fillId="0" borderId="23" xfId="50" applyNumberFormat="1" applyFont="1" applyBorder="1" applyAlignment="1">
      <alignment horizontal="left" vertical="center" wrapText="1"/>
      <protection/>
    </xf>
    <xf numFmtId="4" fontId="3" fillId="0" borderId="0" xfId="50" applyNumberFormat="1" applyFont="1" applyFill="1" applyBorder="1" applyAlignment="1">
      <alignment horizontal="left" vertical="center" wrapText="1"/>
      <protection/>
    </xf>
    <xf numFmtId="4" fontId="3" fillId="0" borderId="0" xfId="50" applyNumberFormat="1" applyFont="1" applyFill="1" applyBorder="1" applyAlignment="1">
      <alignment horizontal="left" vertical="center"/>
      <protection/>
    </xf>
    <xf numFmtId="4" fontId="3" fillId="0" borderId="0" xfId="50" applyNumberFormat="1" applyFont="1" applyFill="1" applyAlignment="1">
      <alignment horizontal="left" vertical="center"/>
      <protection/>
    </xf>
    <xf numFmtId="4" fontId="3" fillId="0" borderId="20" xfId="50" applyNumberFormat="1" applyFont="1" applyBorder="1" applyAlignment="1">
      <alignment horizontal="left" vertical="center" wrapText="1"/>
      <protection/>
    </xf>
    <xf numFmtId="4" fontId="3" fillId="0" borderId="20" xfId="50" applyNumberFormat="1" applyFont="1" applyFill="1" applyBorder="1" applyAlignment="1">
      <alignment horizontal="left" vertical="center" wrapText="1"/>
      <protection/>
    </xf>
    <xf numFmtId="4" fontId="3" fillId="33" borderId="10" xfId="50" applyNumberFormat="1" applyFont="1" applyFill="1" applyBorder="1" applyAlignment="1">
      <alignment horizontal="center" vertical="center" wrapText="1"/>
      <protection/>
    </xf>
    <xf numFmtId="4" fontId="3" fillId="33" borderId="11" xfId="50" applyNumberFormat="1" applyFont="1" applyFill="1" applyBorder="1" applyAlignment="1">
      <alignment horizontal="center" vertical="center" wrapText="1"/>
      <protection/>
    </xf>
    <xf numFmtId="4" fontId="3" fillId="33" borderId="12" xfId="50" applyNumberFormat="1" applyFont="1" applyFill="1" applyBorder="1" applyAlignment="1">
      <alignment horizontal="center" vertical="center" wrapText="1"/>
      <protection/>
    </xf>
    <xf numFmtId="4" fontId="3" fillId="0" borderId="12" xfId="50" applyNumberFormat="1" applyFont="1" applyBorder="1" applyAlignment="1">
      <alignment horizontal="left" wrapText="1"/>
      <protection/>
    </xf>
    <xf numFmtId="4" fontId="3" fillId="0" borderId="20" xfId="50" applyNumberFormat="1" applyFont="1" applyBorder="1" applyAlignment="1">
      <alignment horizontal="left" wrapText="1"/>
      <protection/>
    </xf>
    <xf numFmtId="4" fontId="3" fillId="33" borderId="15" xfId="50" applyNumberFormat="1" applyFont="1" applyFill="1" applyBorder="1" applyAlignment="1">
      <alignment horizontal="center" vertical="center" wrapText="1"/>
      <protection/>
    </xf>
    <xf numFmtId="4" fontId="3" fillId="0" borderId="15" xfId="50" applyNumberFormat="1" applyFont="1" applyFill="1" applyBorder="1" applyAlignment="1">
      <alignment horizontal="left" vertical="center"/>
      <protection/>
    </xf>
    <xf numFmtId="4" fontId="3" fillId="0" borderId="14" xfId="50" applyNumberFormat="1" applyFont="1" applyFill="1" applyBorder="1" applyAlignment="1">
      <alignment horizontal="left" vertical="center"/>
      <protection/>
    </xf>
    <xf numFmtId="4" fontId="3" fillId="0" borderId="13" xfId="50" applyNumberFormat="1" applyFont="1" applyFill="1" applyBorder="1" applyAlignment="1">
      <alignment horizontal="left" vertical="center"/>
      <protection/>
    </xf>
    <xf numFmtId="4" fontId="3" fillId="0" borderId="0" xfId="50" applyNumberFormat="1" applyFont="1" applyFill="1" applyBorder="1" applyAlignment="1">
      <alignment horizontal="center"/>
      <protection/>
    </xf>
    <xf numFmtId="4" fontId="3" fillId="33" borderId="15" xfId="50" applyNumberFormat="1" applyFont="1" applyFill="1" applyBorder="1" applyAlignment="1">
      <alignment horizontal="center" vertical="center"/>
      <protection/>
    </xf>
    <xf numFmtId="4" fontId="3" fillId="33" borderId="10" xfId="50" applyNumberFormat="1" applyFont="1" applyFill="1" applyBorder="1" applyAlignment="1">
      <alignment horizontal="center" vertical="center"/>
      <protection/>
    </xf>
    <xf numFmtId="4" fontId="3" fillId="33" borderId="13" xfId="50" applyNumberFormat="1" applyFont="1" applyFill="1" applyBorder="1" applyAlignment="1">
      <alignment horizontal="center" vertical="center"/>
      <protection/>
    </xf>
    <xf numFmtId="4" fontId="9" fillId="0" borderId="0" xfId="50" applyNumberFormat="1" applyFont="1" applyFill="1" applyBorder="1" applyAlignment="1">
      <alignment/>
      <protection/>
    </xf>
    <xf numFmtId="4" fontId="9" fillId="0" borderId="0" xfId="50" applyNumberFormat="1" applyFont="1" applyFill="1" applyAlignment="1">
      <alignment/>
      <protection/>
    </xf>
    <xf numFmtId="4" fontId="3" fillId="0" borderId="0" xfId="50" applyNumberFormat="1" applyFont="1" applyAlignment="1">
      <alignment/>
      <protection/>
    </xf>
    <xf numFmtId="4" fontId="0" fillId="0" borderId="0" xfId="50" applyNumberFormat="1" applyFont="1" applyFill="1" applyBorder="1" applyAlignment="1">
      <alignment/>
      <protection/>
    </xf>
    <xf numFmtId="49" fontId="52" fillId="0" borderId="21" xfId="56" applyNumberFormat="1" applyFont="1" applyFill="1" applyBorder="1" applyAlignment="1">
      <alignment horizontal="right" wrapText="1"/>
    </xf>
    <xf numFmtId="4" fontId="3" fillId="0" borderId="21" xfId="56" applyNumberFormat="1" applyFont="1" applyFill="1" applyBorder="1" applyAlignment="1">
      <alignment horizontal="left" wrapText="1"/>
    </xf>
    <xf numFmtId="4" fontId="9" fillId="0" borderId="0" xfId="50" applyNumberFormat="1" applyFont="1" applyFill="1" applyAlignment="1">
      <alignment horizontal="left"/>
      <protection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left" vertical="center"/>
    </xf>
    <xf numFmtId="4" fontId="3" fillId="33" borderId="10" xfId="50" applyNumberFormat="1" applyFont="1" applyFill="1" applyBorder="1" applyAlignment="1">
      <alignment horizontal="center" vertical="center"/>
      <protection/>
    </xf>
    <xf numFmtId="4" fontId="3" fillId="33" borderId="23" xfId="50" applyNumberFormat="1" applyFont="1" applyFill="1" applyBorder="1" applyAlignment="1">
      <alignment horizontal="center"/>
      <protection/>
    </xf>
    <xf numFmtId="4" fontId="0" fillId="0" borderId="24" xfId="0" applyNumberFormat="1" applyBorder="1" applyAlignment="1">
      <alignment horizontal="center"/>
    </xf>
    <xf numFmtId="4" fontId="2" fillId="0" borderId="14" xfId="71" applyNumberFormat="1" applyFont="1" applyFill="1" applyBorder="1" applyAlignment="1">
      <alignment horizontal="right"/>
    </xf>
    <xf numFmtId="4" fontId="2" fillId="0" borderId="11" xfId="71" applyNumberFormat="1" applyFont="1" applyFill="1" applyBorder="1" applyAlignment="1">
      <alignment horizontal="right"/>
    </xf>
    <xf numFmtId="4" fontId="2" fillId="0" borderId="10" xfId="71" applyNumberFormat="1" applyFont="1" applyFill="1" applyBorder="1" applyAlignment="1">
      <alignment horizontal="right"/>
    </xf>
    <xf numFmtId="4" fontId="2" fillId="0" borderId="0" xfId="71" applyNumberFormat="1" applyFont="1" applyFill="1" applyBorder="1" applyAlignment="1">
      <alignment horizontal="right"/>
    </xf>
    <xf numFmtId="4" fontId="2" fillId="0" borderId="23" xfId="71" applyNumberFormat="1" applyFont="1" applyFill="1" applyBorder="1" applyAlignment="1">
      <alignment horizontal="right"/>
    </xf>
    <xf numFmtId="4" fontId="2" fillId="0" borderId="16" xfId="71" applyNumberFormat="1" applyFont="1" applyFill="1" applyBorder="1" applyAlignment="1">
      <alignment horizontal="right"/>
    </xf>
    <xf numFmtId="4" fontId="2" fillId="0" borderId="18" xfId="71" applyNumberFormat="1" applyFont="1" applyFill="1" applyBorder="1" applyAlignment="1">
      <alignment horizontal="right"/>
    </xf>
    <xf numFmtId="4" fontId="2" fillId="0" borderId="22" xfId="71" applyNumberFormat="1" applyFont="1" applyFill="1" applyBorder="1" applyAlignment="1">
      <alignment horizontal="right"/>
    </xf>
    <xf numFmtId="4" fontId="2" fillId="0" borderId="19" xfId="71" applyNumberFormat="1" applyFont="1" applyFill="1" applyBorder="1" applyAlignment="1">
      <alignment horizontal="right"/>
    </xf>
    <xf numFmtId="4" fontId="2" fillId="0" borderId="17" xfId="71" applyNumberFormat="1" applyFont="1" applyFill="1" applyBorder="1" applyAlignment="1">
      <alignment horizontal="right" wrapText="1"/>
    </xf>
    <xf numFmtId="4" fontId="2" fillId="0" borderId="16" xfId="71" applyNumberFormat="1" applyFont="1" applyFill="1" applyBorder="1" applyAlignment="1">
      <alignment horizontal="right" wrapText="1"/>
    </xf>
    <xf numFmtId="4" fontId="2" fillId="0" borderId="20" xfId="71" applyNumberFormat="1" applyFont="1" applyFill="1" applyBorder="1" applyAlignment="1">
      <alignment horizontal="right"/>
    </xf>
    <xf numFmtId="4" fontId="2" fillId="0" borderId="12" xfId="71" applyNumberFormat="1" applyFont="1" applyFill="1" applyBorder="1" applyAlignment="1">
      <alignment horizontal="right"/>
    </xf>
    <xf numFmtId="4" fontId="2" fillId="0" borderId="17" xfId="71" applyNumberFormat="1" applyFont="1" applyFill="1" applyBorder="1" applyAlignment="1">
      <alignment horizontal="right"/>
    </xf>
    <xf numFmtId="4" fontId="2" fillId="0" borderId="18" xfId="71" applyNumberFormat="1" applyFont="1" applyBorder="1" applyAlignment="1">
      <alignment horizontal="right"/>
    </xf>
    <xf numFmtId="4" fontId="2" fillId="0" borderId="20" xfId="71" applyNumberFormat="1" applyFont="1" applyBorder="1" applyAlignment="1">
      <alignment horizontal="right"/>
    </xf>
    <xf numFmtId="4" fontId="2" fillId="0" borderId="15" xfId="71" applyNumberFormat="1" applyFont="1" applyFill="1" applyBorder="1" applyAlignment="1">
      <alignment horizontal="right"/>
    </xf>
    <xf numFmtId="4" fontId="2" fillId="0" borderId="22" xfId="71" applyNumberFormat="1" applyFont="1" applyBorder="1" applyAlignment="1">
      <alignment horizontal="right"/>
    </xf>
    <xf numFmtId="4" fontId="2" fillId="0" borderId="0" xfId="71" applyNumberFormat="1" applyFont="1" applyAlignment="1">
      <alignment horizontal="right"/>
    </xf>
    <xf numFmtId="4" fontId="2" fillId="0" borderId="13" xfId="71" applyNumberFormat="1" applyFont="1" applyFill="1" applyBorder="1" applyAlignment="1">
      <alignment horizontal="right"/>
    </xf>
    <xf numFmtId="4" fontId="2" fillId="0" borderId="16" xfId="71" applyNumberFormat="1" applyFont="1" applyBorder="1" applyAlignment="1">
      <alignment horizontal="right"/>
    </xf>
    <xf numFmtId="4" fontId="2" fillId="0" borderId="24" xfId="71" applyNumberFormat="1" applyFont="1" applyBorder="1" applyAlignment="1">
      <alignment horizontal="right"/>
    </xf>
    <xf numFmtId="4" fontId="2" fillId="0" borderId="23" xfId="71" applyNumberFormat="1" applyFont="1" applyBorder="1" applyAlignment="1">
      <alignment horizontal="right"/>
    </xf>
    <xf numFmtId="4" fontId="2" fillId="0" borderId="12" xfId="71" applyNumberFormat="1" applyFont="1" applyBorder="1" applyAlignment="1">
      <alignment horizontal="right"/>
    </xf>
    <xf numFmtId="4" fontId="2" fillId="0" borderId="12" xfId="71" applyNumberFormat="1" applyFont="1" applyFill="1" applyBorder="1" applyAlignment="1">
      <alignment horizontal="right" vertical="center" wrapText="1"/>
    </xf>
    <xf numFmtId="4" fontId="2" fillId="0" borderId="24" xfId="71" applyNumberFormat="1" applyFont="1" applyFill="1" applyBorder="1" applyAlignment="1">
      <alignment horizontal="right"/>
    </xf>
    <xf numFmtId="4" fontId="2" fillId="0" borderId="16" xfId="50" applyNumberFormat="1" applyFont="1" applyFill="1" applyBorder="1" applyAlignment="1">
      <alignment/>
      <protection/>
    </xf>
    <xf numFmtId="4" fontId="3" fillId="33" borderId="11" xfId="50" applyNumberFormat="1" applyFont="1" applyFill="1" applyBorder="1" applyAlignment="1">
      <alignment horizontal="center" vertical="center"/>
      <protection/>
    </xf>
    <xf numFmtId="4" fontId="3" fillId="0" borderId="10" xfId="50" applyNumberFormat="1" applyFont="1" applyBorder="1" applyAlignment="1">
      <alignment vertical="top" wrapText="1"/>
      <protection/>
    </xf>
    <xf numFmtId="4" fontId="3" fillId="0" borderId="11" xfId="50" applyNumberFormat="1" applyFont="1" applyBorder="1" applyAlignment="1">
      <alignment vertical="top" wrapText="1"/>
      <protection/>
    </xf>
    <xf numFmtId="0" fontId="3" fillId="0" borderId="11" xfId="50" applyFont="1" applyBorder="1" applyAlignment="1">
      <alignment horizontal="left" vertical="top" wrapText="1"/>
      <protection/>
    </xf>
    <xf numFmtId="0" fontId="3" fillId="0" borderId="12" xfId="50" applyFont="1" applyBorder="1" applyAlignment="1">
      <alignment horizontal="left" vertical="top" wrapText="1"/>
      <protection/>
    </xf>
    <xf numFmtId="4" fontId="2" fillId="0" borderId="0" xfId="50" applyNumberFormat="1" applyFont="1" applyFill="1" applyBorder="1" applyAlignment="1">
      <alignment/>
      <protection/>
    </xf>
    <xf numFmtId="0" fontId="12" fillId="0" borderId="0" xfId="50" applyFont="1" applyFill="1" applyBorder="1" applyAlignment="1">
      <alignment/>
      <protection/>
    </xf>
    <xf numFmtId="0" fontId="8" fillId="0" borderId="0" xfId="50" applyFont="1" applyFill="1" applyAlignment="1">
      <alignment horizontal="left"/>
      <protection/>
    </xf>
    <xf numFmtId="0" fontId="53" fillId="0" borderId="0" xfId="50" applyFont="1" applyFill="1" applyAlignment="1">
      <alignment/>
      <protection/>
    </xf>
    <xf numFmtId="0" fontId="3" fillId="0" borderId="0" xfId="50" applyFont="1" applyFill="1" applyBorder="1" applyAlignment="1">
      <alignment horizontal="center"/>
      <protection/>
    </xf>
    <xf numFmtId="4" fontId="3" fillId="0" borderId="0" xfId="50" applyNumberFormat="1" applyFont="1" applyFill="1" applyBorder="1" applyAlignment="1">
      <alignment horizontal="center" vertical="center"/>
      <protection/>
    </xf>
    <xf numFmtId="4" fontId="11" fillId="0" borderId="0" xfId="50" applyNumberFormat="1" applyFont="1" applyFill="1" applyBorder="1" applyAlignment="1">
      <alignment vertical="center"/>
      <protection/>
    </xf>
    <xf numFmtId="4" fontId="0" fillId="0" borderId="0" xfId="50" applyNumberFormat="1" applyFont="1" applyFill="1" applyBorder="1" applyAlignment="1">
      <alignment vertical="center"/>
      <protection/>
    </xf>
    <xf numFmtId="0" fontId="11" fillId="0" borderId="0" xfId="50" applyFont="1" applyFill="1" applyBorder="1" applyAlignment="1">
      <alignment/>
      <protection/>
    </xf>
    <xf numFmtId="0" fontId="7" fillId="33" borderId="23" xfId="50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3" fillId="33" borderId="23" xfId="50" applyNumberFormat="1" applyFont="1" applyFill="1" applyBorder="1" applyAlignment="1">
      <alignment horizontal="center" vertical="center"/>
      <protection/>
    </xf>
    <xf numFmtId="4" fontId="0" fillId="0" borderId="24" xfId="0" applyNumberFormat="1" applyBorder="1" applyAlignment="1">
      <alignment horizontal="center" vertical="center"/>
    </xf>
    <xf numFmtId="4" fontId="3" fillId="33" borderId="10" xfId="50" applyNumberFormat="1" applyFont="1" applyFill="1" applyBorder="1" applyAlignment="1">
      <alignment horizontal="center" vertical="center"/>
      <protection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7" fillId="33" borderId="23" xfId="50" applyNumberFormat="1" applyFont="1" applyFill="1" applyBorder="1" applyAlignment="1">
      <alignment horizontal="center" vertical="center"/>
      <protection/>
    </xf>
    <xf numFmtId="4" fontId="0" fillId="0" borderId="17" xfId="0" applyNumberFormat="1" applyBorder="1" applyAlignment="1">
      <alignment horizontal="center" vertical="center"/>
    </xf>
    <xf numFmtId="4" fontId="3" fillId="33" borderId="23" xfId="50" applyNumberFormat="1" applyFont="1" applyFill="1" applyBorder="1" applyAlignment="1">
      <alignment horizontal="center"/>
      <protection/>
    </xf>
    <xf numFmtId="4" fontId="0" fillId="0" borderId="24" xfId="0" applyNumberFormat="1" applyBorder="1" applyAlignment="1">
      <alignment horizontal="center"/>
    </xf>
    <xf numFmtId="0" fontId="3" fillId="33" borderId="23" xfId="50" applyFont="1" applyFill="1" applyBorder="1" applyAlignment="1">
      <alignment horizontal="center"/>
      <protection/>
    </xf>
    <xf numFmtId="0" fontId="0" fillId="0" borderId="24" xfId="0" applyBorder="1" applyAlignment="1">
      <alignment horizontal="center"/>
    </xf>
    <xf numFmtId="0" fontId="3" fillId="0" borderId="0" xfId="50" applyFont="1" applyFill="1" applyAlignment="1">
      <alignment horizontal="left"/>
      <protection/>
    </xf>
    <xf numFmtId="4" fontId="3" fillId="0" borderId="0" xfId="50" applyNumberFormat="1" applyFont="1" applyFill="1" applyBorder="1" applyAlignment="1">
      <alignment horizontal="center"/>
      <protection/>
    </xf>
    <xf numFmtId="4" fontId="9" fillId="0" borderId="0" xfId="50" applyNumberFormat="1" applyFont="1" applyFill="1" applyAlignment="1">
      <alignment horizontal="left" wrapText="1"/>
      <protection/>
    </xf>
    <xf numFmtId="0" fontId="0" fillId="0" borderId="0" xfId="0" applyAlignment="1">
      <alignment horizontal="left" wrapText="1"/>
    </xf>
    <xf numFmtId="4" fontId="3" fillId="0" borderId="0" xfId="50" applyNumberFormat="1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" xfId="56"/>
    <cellStyle name="Comma [0]" xfId="57"/>
    <cellStyle name="Separador de milhares 10" xfId="58"/>
    <cellStyle name="Separador de milhares 2" xfId="59"/>
    <cellStyle name="Separador de milhares 3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Vírgula 2" xfId="69"/>
    <cellStyle name="Vírgula 2 2" xfId="70"/>
    <cellStyle name="Vírgula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showGridLines="0" tabSelected="1" zoomScalePageLayoutView="0" workbookViewId="0" topLeftCell="A1">
      <selection activeCell="A1" sqref="A1"/>
    </sheetView>
  </sheetViews>
  <sheetFormatPr defaultColWidth="9.140625" defaultRowHeight="11.25" customHeight="1"/>
  <cols>
    <col min="1" max="1" width="92.8515625" style="13" customWidth="1"/>
    <col min="2" max="7" width="13.7109375" style="13" customWidth="1"/>
    <col min="8" max="8" width="18.8515625" style="13" customWidth="1"/>
    <col min="9" max="9" width="21.140625" style="13" customWidth="1"/>
    <col min="10" max="10" width="14.00390625" style="13" customWidth="1"/>
    <col min="11" max="11" width="14.140625" style="13" customWidth="1"/>
    <col min="12" max="16384" width="9.140625" style="13" customWidth="1"/>
  </cols>
  <sheetData>
    <row r="1" spans="1:6" ht="12.75">
      <c r="A1"/>
      <c r="B1"/>
      <c r="C1"/>
      <c r="D1"/>
      <c r="E1"/>
      <c r="F1"/>
    </row>
    <row r="2" spans="1:6" s="2" customFormat="1" ht="25.5" customHeight="1">
      <c r="A2" s="158" t="s">
        <v>165</v>
      </c>
      <c r="B2" s="27"/>
      <c r="C2" s="27"/>
      <c r="D2" s="27"/>
      <c r="E2" s="27"/>
      <c r="F2" s="27"/>
    </row>
    <row r="3" spans="1:6" s="2" customFormat="1" ht="15.75" customHeight="1">
      <c r="A3" s="8" t="s">
        <v>166</v>
      </c>
      <c r="B3" s="27"/>
      <c r="C3" s="27"/>
      <c r="D3" s="27"/>
      <c r="E3" s="27"/>
      <c r="F3" s="27"/>
    </row>
    <row r="4" spans="1:6" s="2" customFormat="1" ht="15.75" customHeight="1">
      <c r="A4" s="8" t="s">
        <v>167</v>
      </c>
      <c r="B4" s="27"/>
      <c r="C4" s="27"/>
      <c r="D4" s="27"/>
      <c r="E4" s="27"/>
      <c r="F4" s="27"/>
    </row>
    <row r="5" spans="1:6" s="2" customFormat="1" ht="15.75" customHeight="1">
      <c r="A5" s="8" t="s">
        <v>168</v>
      </c>
      <c r="B5" s="27"/>
      <c r="C5" s="27"/>
      <c r="D5" s="27"/>
      <c r="E5" s="27"/>
      <c r="F5" s="27"/>
    </row>
    <row r="6" spans="1:6" ht="12.75">
      <c r="A6" s="10"/>
      <c r="B6" s="10"/>
      <c r="C6" s="10"/>
      <c r="D6" s="10"/>
      <c r="E6" s="10"/>
      <c r="F6" s="10"/>
    </row>
    <row r="7" spans="1:6" s="9" customFormat="1" ht="15.75">
      <c r="A7" s="159" t="s">
        <v>0</v>
      </c>
      <c r="B7" s="159"/>
      <c r="C7" s="159"/>
      <c r="D7" s="159"/>
      <c r="E7" s="159"/>
      <c r="F7" s="159"/>
    </row>
    <row r="8" spans="1:6" s="9" customFormat="1" ht="15.75">
      <c r="A8" s="28" t="s">
        <v>176</v>
      </c>
      <c r="B8" s="28"/>
      <c r="C8" s="28"/>
      <c r="D8" s="28"/>
      <c r="E8" s="28"/>
      <c r="F8" s="28"/>
    </row>
    <row r="9" spans="1:6" s="9" customFormat="1" ht="15.75">
      <c r="A9" s="159" t="s">
        <v>1</v>
      </c>
      <c r="B9" s="159"/>
      <c r="C9" s="159"/>
      <c r="D9" s="159"/>
      <c r="E9" s="159"/>
      <c r="F9" s="159"/>
    </row>
    <row r="10" spans="1:2" s="9" customFormat="1" ht="15.75">
      <c r="A10" s="9" t="s">
        <v>178</v>
      </c>
      <c r="B10" s="160" t="s">
        <v>177</v>
      </c>
    </row>
    <row r="11" spans="1:6" s="1" customFormat="1" ht="12.75" hidden="1">
      <c r="A11" s="180"/>
      <c r="B11" s="180"/>
      <c r="C11" s="180"/>
      <c r="D11" s="180"/>
      <c r="E11" s="180"/>
      <c r="F11" s="180"/>
    </row>
    <row r="12" spans="1:6" s="1" customFormat="1" ht="12.75" hidden="1">
      <c r="A12" s="180"/>
      <c r="B12" s="180"/>
      <c r="C12" s="180"/>
      <c r="D12" s="180"/>
      <c r="E12" s="180"/>
      <c r="F12" s="180"/>
    </row>
    <row r="13" spans="1:6" s="1" customFormat="1" ht="12.75">
      <c r="A13" s="21"/>
      <c r="B13" s="21"/>
      <c r="C13" s="21"/>
      <c r="D13" s="21"/>
      <c r="E13" s="21"/>
      <c r="F13" s="21"/>
    </row>
    <row r="14" spans="1:6" s="1" customFormat="1" ht="12.75">
      <c r="A14" s="1" t="s">
        <v>106</v>
      </c>
      <c r="B14" s="11"/>
      <c r="C14" s="11"/>
      <c r="D14" s="11"/>
      <c r="E14" s="3">
        <v>1</v>
      </c>
      <c r="F14" s="3"/>
    </row>
    <row r="15" spans="1:5" s="1" customFormat="1" ht="12.75">
      <c r="A15" s="166" t="s">
        <v>15</v>
      </c>
      <c r="B15" s="167"/>
      <c r="C15" s="167"/>
      <c r="D15" s="167"/>
      <c r="E15" s="168"/>
    </row>
    <row r="16" spans="1:5" s="1" customFormat="1" ht="12.75">
      <c r="A16" s="25"/>
      <c r="B16" s="24" t="s">
        <v>2</v>
      </c>
      <c r="C16" s="24" t="s">
        <v>2</v>
      </c>
      <c r="D16" s="178" t="s">
        <v>3</v>
      </c>
      <c r="E16" s="179"/>
    </row>
    <row r="17" spans="1:5" s="1" customFormat="1" ht="12.75">
      <c r="A17" s="5" t="s">
        <v>24</v>
      </c>
      <c r="B17" s="23" t="s">
        <v>4</v>
      </c>
      <c r="C17" s="23" t="s">
        <v>5</v>
      </c>
      <c r="D17" s="4" t="str">
        <f>CONCATENATE("Até o  ",B10)</f>
        <v>Até o  Bimestre</v>
      </c>
      <c r="E17" s="4" t="s">
        <v>6</v>
      </c>
    </row>
    <row r="18" spans="1:5" s="1" customFormat="1" ht="12.75">
      <c r="A18" s="7"/>
      <c r="B18" s="22"/>
      <c r="C18" s="22" t="s">
        <v>7</v>
      </c>
      <c r="D18" s="6" t="s">
        <v>8</v>
      </c>
      <c r="E18" s="6" t="s">
        <v>16</v>
      </c>
    </row>
    <row r="19" spans="1:8" s="1" customFormat="1" ht="12.75">
      <c r="A19" s="29" t="s">
        <v>17</v>
      </c>
      <c r="B19" s="125">
        <f>B20+B23+B26+B29+B30</f>
        <v>229473000</v>
      </c>
      <c r="C19" s="125">
        <f>C20+C23+C26+C29+C30</f>
        <v>230672372.24</v>
      </c>
      <c r="D19" s="126">
        <f>D20+D23+D26+D29+D30</f>
        <v>266066343.97</v>
      </c>
      <c r="E19" s="127">
        <f aca="true" t="shared" si="0" ref="E19:E44">IF(C19&gt;0,D19/C19,0)*100</f>
        <v>115.34382786559927</v>
      </c>
      <c r="F19" s="30"/>
      <c r="G19" s="30"/>
      <c r="H19" s="30"/>
    </row>
    <row r="20" spans="1:8" s="1" customFormat="1" ht="12.75">
      <c r="A20" s="31" t="s">
        <v>105</v>
      </c>
      <c r="B20" s="125">
        <f>SUM(B21:B22)</f>
        <v>107220000</v>
      </c>
      <c r="C20" s="125">
        <f>SUM(C21:C22)</f>
        <v>107220000</v>
      </c>
      <c r="D20" s="126">
        <f>SUM(D21:D22)</f>
        <v>117219041.19</v>
      </c>
      <c r="E20" s="126">
        <f t="shared" si="0"/>
        <v>109.3257239227756</v>
      </c>
      <c r="F20" s="30"/>
      <c r="G20" s="30"/>
      <c r="H20" s="30"/>
    </row>
    <row r="21" spans="1:8" s="1" customFormat="1" ht="12.75">
      <c r="A21" s="31" t="s">
        <v>104</v>
      </c>
      <c r="B21" s="125">
        <v>97200000</v>
      </c>
      <c r="C21" s="125">
        <v>97200000</v>
      </c>
      <c r="D21" s="126">
        <v>98729036.37</v>
      </c>
      <c r="E21" s="126">
        <f t="shared" si="0"/>
        <v>101.57308268518518</v>
      </c>
      <c r="F21" s="30"/>
      <c r="G21" s="30"/>
      <c r="H21" s="30"/>
    </row>
    <row r="22" spans="1:8" s="1" customFormat="1" ht="12.75">
      <c r="A22" s="31" t="s">
        <v>113</v>
      </c>
      <c r="B22" s="125">
        <v>10020000</v>
      </c>
      <c r="C22" s="125">
        <v>10020000</v>
      </c>
      <c r="D22" s="126">
        <v>18490004.82</v>
      </c>
      <c r="E22" s="126">
        <f t="shared" si="0"/>
        <v>184.5309862275449</v>
      </c>
      <c r="F22" s="30"/>
      <c r="G22" s="30"/>
      <c r="H22" s="30"/>
    </row>
    <row r="23" spans="1:8" s="1" customFormat="1" ht="12.75">
      <c r="A23" s="31" t="s">
        <v>103</v>
      </c>
      <c r="B23" s="125">
        <f>SUM(B24:B25)</f>
        <v>20173000</v>
      </c>
      <c r="C23" s="125">
        <f>SUM(C24:C25)</f>
        <v>20173000</v>
      </c>
      <c r="D23" s="126">
        <f>SUM(D24:D25)</f>
        <v>28924409.82</v>
      </c>
      <c r="E23" s="126">
        <f t="shared" si="0"/>
        <v>143.3817965597581</v>
      </c>
      <c r="F23" s="30"/>
      <c r="G23" s="30"/>
      <c r="H23" s="30"/>
    </row>
    <row r="24" spans="1:8" s="1" customFormat="1" ht="12.75">
      <c r="A24" s="31" t="s">
        <v>102</v>
      </c>
      <c r="B24" s="125">
        <v>20000000</v>
      </c>
      <c r="C24" s="125">
        <v>20000000</v>
      </c>
      <c r="D24" s="126">
        <v>28463574.37</v>
      </c>
      <c r="E24" s="126">
        <f t="shared" si="0"/>
        <v>142.31787185</v>
      </c>
      <c r="F24" s="30"/>
      <c r="G24" s="30"/>
      <c r="H24" s="30"/>
    </row>
    <row r="25" spans="1:8" s="1" customFormat="1" ht="12.75">
      <c r="A25" s="31" t="s">
        <v>114</v>
      </c>
      <c r="B25" s="125">
        <v>173000</v>
      </c>
      <c r="C25" s="125">
        <v>173000</v>
      </c>
      <c r="D25" s="126">
        <v>460835.45</v>
      </c>
      <c r="E25" s="126">
        <f t="shared" si="0"/>
        <v>266.37887283236995</v>
      </c>
      <c r="F25" s="30"/>
      <c r="G25" s="30"/>
      <c r="H25" s="30"/>
    </row>
    <row r="26" spans="1:8" s="1" customFormat="1" ht="12.75">
      <c r="A26" s="31" t="s">
        <v>101</v>
      </c>
      <c r="B26" s="125">
        <f>SUM(B27:B28)</f>
        <v>77980000</v>
      </c>
      <c r="C26" s="125">
        <f>SUM(C27:C28)</f>
        <v>77980000</v>
      </c>
      <c r="D26" s="126">
        <f>SUM(D27:D28)</f>
        <v>87895764.84</v>
      </c>
      <c r="E26" s="126">
        <f t="shared" si="0"/>
        <v>112.71577948191845</v>
      </c>
      <c r="F26" s="30"/>
      <c r="G26" s="30"/>
      <c r="H26" s="30"/>
    </row>
    <row r="27" spans="1:8" s="1" customFormat="1" ht="12.75">
      <c r="A27" s="31" t="s">
        <v>100</v>
      </c>
      <c r="B27" s="125">
        <v>74500000</v>
      </c>
      <c r="C27" s="125">
        <v>74500000</v>
      </c>
      <c r="D27" s="126">
        <v>81906696.55</v>
      </c>
      <c r="E27" s="126">
        <f t="shared" si="0"/>
        <v>109.94187456375839</v>
      </c>
      <c r="F27" s="30"/>
      <c r="G27" s="30"/>
      <c r="H27" s="30"/>
    </row>
    <row r="28" spans="1:8" s="1" customFormat="1" ht="12.75">
      <c r="A28" s="31" t="s">
        <v>115</v>
      </c>
      <c r="B28" s="125">
        <v>3480000</v>
      </c>
      <c r="C28" s="125">
        <v>3480000</v>
      </c>
      <c r="D28" s="126">
        <v>5989068.29</v>
      </c>
      <c r="E28" s="126">
        <f t="shared" si="0"/>
        <v>172.09966350574712</v>
      </c>
      <c r="F28" s="30"/>
      <c r="G28" s="30"/>
      <c r="H28" s="30"/>
    </row>
    <row r="29" spans="1:8" s="1" customFormat="1" ht="12.75">
      <c r="A29" s="29" t="s">
        <v>116</v>
      </c>
      <c r="B29" s="125">
        <v>24100000</v>
      </c>
      <c r="C29" s="125">
        <v>25299372.24</v>
      </c>
      <c r="D29" s="126">
        <v>32027128.12</v>
      </c>
      <c r="E29" s="126">
        <f t="shared" si="0"/>
        <v>126.59258030664876</v>
      </c>
      <c r="F29" s="30"/>
      <c r="G29" s="30"/>
      <c r="H29" s="30"/>
    </row>
    <row r="30" spans="1:8" s="1" customFormat="1" ht="12.75">
      <c r="A30" s="29" t="s">
        <v>99</v>
      </c>
      <c r="B30" s="128">
        <f>SUM(B31:B32)</f>
        <v>0</v>
      </c>
      <c r="C30" s="125">
        <f>SUM(C31:C32)</f>
        <v>0</v>
      </c>
      <c r="D30" s="126">
        <f>SUM(D31:D32)</f>
        <v>0</v>
      </c>
      <c r="E30" s="126">
        <f t="shared" si="0"/>
        <v>0</v>
      </c>
      <c r="F30" s="30"/>
      <c r="G30" s="30"/>
      <c r="H30" s="30"/>
    </row>
    <row r="31" spans="1:8" s="1" customFormat="1" ht="12.75">
      <c r="A31" s="31" t="s">
        <v>98</v>
      </c>
      <c r="B31" s="128"/>
      <c r="C31" s="125"/>
      <c r="D31" s="126"/>
      <c r="E31" s="126">
        <f t="shared" si="0"/>
        <v>0</v>
      </c>
      <c r="F31" s="30"/>
      <c r="G31" s="30"/>
      <c r="H31" s="30"/>
    </row>
    <row r="32" spans="1:8" s="1" customFormat="1" ht="12.75">
      <c r="A32" s="31" t="s">
        <v>117</v>
      </c>
      <c r="B32" s="128"/>
      <c r="C32" s="125"/>
      <c r="D32" s="126"/>
      <c r="E32" s="126">
        <f t="shared" si="0"/>
        <v>0</v>
      </c>
      <c r="F32" s="30"/>
      <c r="G32" s="30"/>
      <c r="H32" s="30"/>
    </row>
    <row r="33" spans="1:8" s="1" customFormat="1" ht="12.75">
      <c r="A33" s="29" t="s">
        <v>25</v>
      </c>
      <c r="B33" s="128">
        <f>B34+B38+B39+B40+B41+B42+B43</f>
        <v>358450000</v>
      </c>
      <c r="C33" s="125">
        <f>C34+C38+C39+C40+C41+C42+C43</f>
        <v>358450000</v>
      </c>
      <c r="D33" s="126">
        <f>D34+D38+D39+D40+D41+D42+D43</f>
        <v>363438265.86</v>
      </c>
      <c r="E33" s="126">
        <f t="shared" si="0"/>
        <v>101.39162110754638</v>
      </c>
      <c r="F33" s="30"/>
      <c r="G33" s="30"/>
      <c r="H33" s="30"/>
    </row>
    <row r="34" spans="1:8" s="1" customFormat="1" ht="12.75">
      <c r="A34" s="29" t="s">
        <v>97</v>
      </c>
      <c r="B34" s="128">
        <f>SUM(B35:B37)</f>
        <v>73900000</v>
      </c>
      <c r="C34" s="125">
        <f>SUM(C35:C37)</f>
        <v>73900000</v>
      </c>
      <c r="D34" s="126">
        <f>SUM(D35:D37)</f>
        <v>69087785.33</v>
      </c>
      <c r="E34" s="126">
        <f t="shared" si="0"/>
        <v>93.48820748308525</v>
      </c>
      <c r="F34" s="30"/>
      <c r="G34" s="30"/>
      <c r="H34" s="30"/>
    </row>
    <row r="35" spans="1:8" s="1" customFormat="1" ht="12.75">
      <c r="A35" s="29" t="s">
        <v>96</v>
      </c>
      <c r="B35" s="128">
        <v>68000000</v>
      </c>
      <c r="C35" s="125">
        <v>68000000</v>
      </c>
      <c r="D35" s="126">
        <v>63514606.34</v>
      </c>
      <c r="E35" s="126">
        <f t="shared" si="0"/>
        <v>93.40383285294118</v>
      </c>
      <c r="F35" s="30"/>
      <c r="G35" s="30"/>
      <c r="H35" s="30"/>
    </row>
    <row r="36" spans="1:8" s="1" customFormat="1" ht="12.75">
      <c r="A36" s="29" t="s">
        <v>95</v>
      </c>
      <c r="B36" s="128">
        <v>3000000</v>
      </c>
      <c r="C36" s="125">
        <v>3000000</v>
      </c>
      <c r="D36" s="126">
        <v>2820930.66</v>
      </c>
      <c r="E36" s="126">
        <f t="shared" si="0"/>
        <v>94.03102200000001</v>
      </c>
      <c r="F36" s="30"/>
      <c r="G36" s="30"/>
      <c r="H36" s="30"/>
    </row>
    <row r="37" spans="1:8" s="1" customFormat="1" ht="12.75">
      <c r="A37" s="29" t="s">
        <v>111</v>
      </c>
      <c r="B37" s="128">
        <v>2900000</v>
      </c>
      <c r="C37" s="125">
        <v>2900000</v>
      </c>
      <c r="D37" s="126">
        <v>2752248.33</v>
      </c>
      <c r="E37" s="126">
        <f t="shared" si="0"/>
        <v>94.90511482758622</v>
      </c>
      <c r="F37" s="30"/>
      <c r="G37" s="30"/>
      <c r="H37" s="30"/>
    </row>
    <row r="38" spans="1:8" s="1" customFormat="1" ht="12.75">
      <c r="A38" s="29" t="s">
        <v>94</v>
      </c>
      <c r="B38" s="128">
        <v>223000000</v>
      </c>
      <c r="C38" s="125">
        <v>223000000</v>
      </c>
      <c r="D38" s="126">
        <v>230773804.81</v>
      </c>
      <c r="E38" s="126">
        <f t="shared" si="0"/>
        <v>103.48601112556052</v>
      </c>
      <c r="F38" s="30"/>
      <c r="G38" s="30"/>
      <c r="H38" s="30"/>
    </row>
    <row r="39" spans="1:8" s="1" customFormat="1" ht="12.75">
      <c r="A39" s="29" t="s">
        <v>93</v>
      </c>
      <c r="B39" s="128">
        <v>1100000</v>
      </c>
      <c r="C39" s="125">
        <v>1100000</v>
      </c>
      <c r="D39" s="126">
        <v>991921.44</v>
      </c>
      <c r="E39" s="126">
        <f t="shared" si="0"/>
        <v>90.17467636363637</v>
      </c>
      <c r="F39" s="30"/>
      <c r="G39" s="30"/>
      <c r="H39" s="30"/>
    </row>
    <row r="40" spans="1:8" s="1" customFormat="1" ht="12.75">
      <c r="A40" s="29" t="s">
        <v>92</v>
      </c>
      <c r="B40" s="125">
        <v>1500000</v>
      </c>
      <c r="C40" s="125">
        <v>1500000</v>
      </c>
      <c r="D40" s="126">
        <v>1853171.81</v>
      </c>
      <c r="E40" s="126">
        <f t="shared" si="0"/>
        <v>123.54478733333335</v>
      </c>
      <c r="F40" s="30"/>
      <c r="G40" s="30"/>
      <c r="H40" s="30"/>
    </row>
    <row r="41" spans="1:8" s="1" customFormat="1" ht="12.75">
      <c r="A41" s="29" t="s">
        <v>91</v>
      </c>
      <c r="B41" s="125">
        <v>950000</v>
      </c>
      <c r="C41" s="125">
        <v>950000</v>
      </c>
      <c r="D41" s="126">
        <v>1231949.48</v>
      </c>
      <c r="E41" s="126">
        <f t="shared" si="0"/>
        <v>129.67889263157895</v>
      </c>
      <c r="F41" s="30"/>
      <c r="G41" s="30"/>
      <c r="H41" s="30"/>
    </row>
    <row r="42" spans="1:8" s="1" customFormat="1" ht="12.75">
      <c r="A42" s="29" t="s">
        <v>90</v>
      </c>
      <c r="B42" s="125">
        <v>58000000</v>
      </c>
      <c r="C42" s="125">
        <v>58000000</v>
      </c>
      <c r="D42" s="126">
        <v>59499632.99</v>
      </c>
      <c r="E42" s="126">
        <f t="shared" si="0"/>
        <v>102.58557412068964</v>
      </c>
      <c r="F42" s="30"/>
      <c r="G42" s="30"/>
      <c r="H42" s="30"/>
    </row>
    <row r="43" spans="1:8" s="1" customFormat="1" ht="12.75">
      <c r="A43" s="29" t="s">
        <v>89</v>
      </c>
      <c r="B43" s="125"/>
      <c r="C43" s="125"/>
      <c r="D43" s="126"/>
      <c r="E43" s="126">
        <f t="shared" si="0"/>
        <v>0</v>
      </c>
      <c r="F43" s="30"/>
      <c r="G43" s="30"/>
      <c r="H43" s="30"/>
    </row>
    <row r="44" spans="1:8" s="1" customFormat="1" ht="12.75">
      <c r="A44" s="32" t="s">
        <v>34</v>
      </c>
      <c r="B44" s="129">
        <f>B19+B33</f>
        <v>587923000</v>
      </c>
      <c r="C44" s="129">
        <f>C19+C33</f>
        <v>589122372.24</v>
      </c>
      <c r="D44" s="130">
        <f>D19+D33</f>
        <v>629504609.83</v>
      </c>
      <c r="E44" s="130">
        <f t="shared" si="0"/>
        <v>106.85464336322113</v>
      </c>
      <c r="F44" s="30"/>
      <c r="G44" s="30"/>
      <c r="H44" s="30"/>
    </row>
    <row r="45" spans="1:8" s="1" customFormat="1" ht="12.75">
      <c r="A45" s="33"/>
      <c r="B45" s="34"/>
      <c r="C45" s="34"/>
      <c r="D45" s="34"/>
      <c r="E45" s="34"/>
      <c r="F45" s="30"/>
      <c r="G45" s="30"/>
      <c r="H45" s="30"/>
    </row>
    <row r="46" spans="1:8" s="1" customFormat="1" ht="12.75">
      <c r="A46" s="35"/>
      <c r="B46" s="36" t="s">
        <v>2</v>
      </c>
      <c r="C46" s="36" t="s">
        <v>2</v>
      </c>
      <c r="D46" s="176" t="s">
        <v>3</v>
      </c>
      <c r="E46" s="177"/>
      <c r="F46" s="30"/>
      <c r="G46" s="30"/>
      <c r="H46" s="30"/>
    </row>
    <row r="47" spans="1:8" s="1" customFormat="1" ht="12.75">
      <c r="A47" s="37" t="s">
        <v>88</v>
      </c>
      <c r="B47" s="37" t="s">
        <v>4</v>
      </c>
      <c r="C47" s="37" t="s">
        <v>5</v>
      </c>
      <c r="D47" s="38" t="str">
        <f>CONCATENATE("Até o  ",B10)</f>
        <v>Até o  Bimestre</v>
      </c>
      <c r="E47" s="39" t="s">
        <v>6</v>
      </c>
      <c r="F47" s="30"/>
      <c r="G47" s="30"/>
      <c r="H47" s="30"/>
    </row>
    <row r="48" spans="1:8" s="1" customFormat="1" ht="12.75">
      <c r="A48" s="40"/>
      <c r="B48" s="41"/>
      <c r="C48" s="41" t="s">
        <v>7</v>
      </c>
      <c r="D48" s="42" t="s">
        <v>8</v>
      </c>
      <c r="E48" s="43" t="s">
        <v>16</v>
      </c>
      <c r="F48" s="30"/>
      <c r="G48" s="30"/>
      <c r="H48" s="30"/>
    </row>
    <row r="49" spans="1:8" s="1" customFormat="1" ht="12.75">
      <c r="A49" s="29" t="s">
        <v>87</v>
      </c>
      <c r="B49" s="125">
        <v>400000</v>
      </c>
      <c r="C49" s="127">
        <v>400000</v>
      </c>
      <c r="D49" s="131">
        <v>390442.29</v>
      </c>
      <c r="E49" s="131">
        <f aca="true" t="shared" si="1" ref="E49:E62">IF(C49&gt;0,D49/C49,0)*100</f>
        <v>97.61057249999999</v>
      </c>
      <c r="F49" s="30"/>
      <c r="G49" s="30"/>
      <c r="H49" s="30"/>
    </row>
    <row r="50" spans="1:8" s="1" customFormat="1" ht="12.75">
      <c r="A50" s="29" t="s">
        <v>86</v>
      </c>
      <c r="B50" s="128">
        <f>SUM(B51:B56)</f>
        <v>28631000</v>
      </c>
      <c r="C50" s="126">
        <f>SUM(C51:C56)</f>
        <v>29043917.86</v>
      </c>
      <c r="D50" s="132">
        <f>SUM(D51:D56)</f>
        <v>21259890.36</v>
      </c>
      <c r="E50" s="132">
        <f t="shared" si="1"/>
        <v>73.1991133650727</v>
      </c>
      <c r="F50" s="30"/>
      <c r="G50" s="30"/>
      <c r="H50" s="30"/>
    </row>
    <row r="51" spans="1:8" s="1" customFormat="1" ht="12.75">
      <c r="A51" s="29" t="s">
        <v>85</v>
      </c>
      <c r="B51" s="128">
        <v>15435000</v>
      </c>
      <c r="C51" s="126">
        <v>15435000</v>
      </c>
      <c r="D51" s="132">
        <v>16074349.47</v>
      </c>
      <c r="E51" s="132">
        <f t="shared" si="1"/>
        <v>104.14220583090379</v>
      </c>
      <c r="F51" s="30"/>
      <c r="G51" s="30"/>
      <c r="H51" s="30"/>
    </row>
    <row r="52" spans="1:8" s="1" customFormat="1" ht="12.75">
      <c r="A52" s="44" t="s">
        <v>84</v>
      </c>
      <c r="B52" s="128">
        <v>0</v>
      </c>
      <c r="C52" s="126">
        <v>0</v>
      </c>
      <c r="D52" s="132">
        <v>0</v>
      </c>
      <c r="E52" s="132">
        <f t="shared" si="1"/>
        <v>0</v>
      </c>
      <c r="F52" s="30"/>
      <c r="G52" s="30"/>
      <c r="H52" s="30"/>
    </row>
    <row r="53" spans="1:8" s="1" customFormat="1" ht="12.75">
      <c r="A53" s="44" t="s">
        <v>83</v>
      </c>
      <c r="B53" s="128">
        <v>4780000</v>
      </c>
      <c r="C53" s="126">
        <v>4785368</v>
      </c>
      <c r="D53" s="132">
        <v>4704108</v>
      </c>
      <c r="E53" s="132">
        <f t="shared" si="1"/>
        <v>98.30190697977669</v>
      </c>
      <c r="F53" s="30"/>
      <c r="G53" s="30"/>
      <c r="H53" s="30"/>
    </row>
    <row r="54" spans="1:8" s="1" customFormat="1" ht="12.75">
      <c r="A54" s="44" t="s">
        <v>82</v>
      </c>
      <c r="B54" s="128">
        <v>72000</v>
      </c>
      <c r="C54" s="126">
        <v>72000</v>
      </c>
      <c r="D54" s="132">
        <v>73883.03</v>
      </c>
      <c r="E54" s="132">
        <f t="shared" si="1"/>
        <v>102.61531944444444</v>
      </c>
      <c r="F54" s="30"/>
      <c r="G54" s="30"/>
      <c r="H54" s="30"/>
    </row>
    <row r="55" spans="1:8" s="1" customFormat="1" ht="12.75">
      <c r="A55" s="29" t="s">
        <v>109</v>
      </c>
      <c r="B55" s="128">
        <v>8344000</v>
      </c>
      <c r="C55" s="126">
        <v>8751549.86</v>
      </c>
      <c r="D55" s="132">
        <v>407549.86</v>
      </c>
      <c r="E55" s="132">
        <f t="shared" si="1"/>
        <v>4.656887825809633</v>
      </c>
      <c r="F55" s="30"/>
      <c r="G55" s="30"/>
      <c r="H55" s="30"/>
    </row>
    <row r="56" spans="1:8" s="1" customFormat="1" ht="12.75">
      <c r="A56" s="29" t="s">
        <v>110</v>
      </c>
      <c r="B56" s="128"/>
      <c r="C56" s="126"/>
      <c r="D56" s="132"/>
      <c r="E56" s="132">
        <f t="shared" si="1"/>
        <v>0</v>
      </c>
      <c r="F56" s="30"/>
      <c r="G56" s="30"/>
      <c r="H56" s="30"/>
    </row>
    <row r="57" spans="1:8" s="1" customFormat="1" ht="12.75">
      <c r="A57" s="29" t="s">
        <v>81</v>
      </c>
      <c r="B57" s="128">
        <f>SUM(B58:B59)</f>
        <v>7678000</v>
      </c>
      <c r="C57" s="126">
        <f>SUM(C58:C59)</f>
        <v>9427609.44</v>
      </c>
      <c r="D57" s="132">
        <f>SUM(D58:D59)</f>
        <v>7421118.72</v>
      </c>
      <c r="E57" s="132">
        <f t="shared" si="1"/>
        <v>78.7168663194007</v>
      </c>
      <c r="F57" s="30"/>
      <c r="G57" s="30"/>
      <c r="H57" s="30"/>
    </row>
    <row r="58" spans="1:8" s="1" customFormat="1" ht="12.75">
      <c r="A58" s="45" t="s">
        <v>80</v>
      </c>
      <c r="B58" s="128">
        <v>7678000</v>
      </c>
      <c r="C58" s="126">
        <v>9427609.44</v>
      </c>
      <c r="D58" s="132">
        <v>7421118.72</v>
      </c>
      <c r="E58" s="132">
        <f t="shared" si="1"/>
        <v>78.7168663194007</v>
      </c>
      <c r="F58" s="30"/>
      <c r="G58" s="30"/>
      <c r="H58" s="30"/>
    </row>
    <row r="59" spans="1:8" s="1" customFormat="1" ht="12.75">
      <c r="A59" s="46" t="s">
        <v>79</v>
      </c>
      <c r="B59" s="128"/>
      <c r="C59" s="126"/>
      <c r="D59" s="132"/>
      <c r="E59" s="132">
        <f t="shared" si="1"/>
        <v>0</v>
      </c>
      <c r="F59" s="30"/>
      <c r="G59" s="30"/>
      <c r="H59" s="30"/>
    </row>
    <row r="60" spans="1:8" s="1" customFormat="1" ht="12.75">
      <c r="A60" s="29" t="s">
        <v>78</v>
      </c>
      <c r="B60" s="128"/>
      <c r="C60" s="126"/>
      <c r="D60" s="132"/>
      <c r="E60" s="132">
        <f t="shared" si="1"/>
        <v>0</v>
      </c>
      <c r="F60" s="30"/>
      <c r="G60" s="30"/>
      <c r="H60" s="30"/>
    </row>
    <row r="61" spans="1:8" s="1" customFormat="1" ht="12.75">
      <c r="A61" s="29" t="s">
        <v>77</v>
      </c>
      <c r="B61" s="128">
        <v>609700</v>
      </c>
      <c r="C61" s="126">
        <v>617023.95</v>
      </c>
      <c r="D61" s="133">
        <v>2015486.4</v>
      </c>
      <c r="E61" s="132">
        <f t="shared" si="1"/>
        <v>326.64638058214763</v>
      </c>
      <c r="F61" s="30"/>
      <c r="G61" s="30"/>
      <c r="H61" s="30"/>
    </row>
    <row r="62" spans="1:8" s="1" customFormat="1" ht="12.75">
      <c r="A62" s="32" t="s">
        <v>76</v>
      </c>
      <c r="B62" s="134">
        <f>B49+B50+B57+B60+B61</f>
        <v>37318700</v>
      </c>
      <c r="C62" s="135">
        <f>C49+C50+C57+C60+C61</f>
        <v>39488551.25</v>
      </c>
      <c r="D62" s="134">
        <f>D49+D50+D57+D60+D61</f>
        <v>31086937.769999996</v>
      </c>
      <c r="E62" s="130">
        <f t="shared" si="1"/>
        <v>78.72392576063422</v>
      </c>
      <c r="F62" s="30"/>
      <c r="G62" s="30"/>
      <c r="H62" s="30"/>
    </row>
    <row r="63" spans="1:8" s="1" customFormat="1" ht="15" customHeight="1">
      <c r="A63" s="30"/>
      <c r="B63" s="30"/>
      <c r="C63" s="30"/>
      <c r="D63" s="30"/>
      <c r="E63" s="30"/>
      <c r="F63" s="30"/>
      <c r="G63" s="30"/>
      <c r="H63" s="30"/>
    </row>
    <row r="64" spans="1:8" s="1" customFormat="1" ht="15" customHeight="1">
      <c r="A64" s="30"/>
      <c r="B64" s="30"/>
      <c r="C64" s="30"/>
      <c r="D64" s="30"/>
      <c r="E64" s="30"/>
      <c r="F64" s="30"/>
      <c r="G64" s="30"/>
      <c r="H64" s="30"/>
    </row>
    <row r="65" spans="1:8" s="1" customFormat="1" ht="12.75">
      <c r="A65" s="174" t="s">
        <v>18</v>
      </c>
      <c r="B65" s="175"/>
      <c r="C65" s="175"/>
      <c r="D65" s="175"/>
      <c r="E65" s="170"/>
      <c r="F65" s="30"/>
      <c r="G65" s="30"/>
      <c r="H65" s="30"/>
    </row>
    <row r="66" spans="1:8" s="1" customFormat="1" ht="12.75">
      <c r="A66" s="47"/>
      <c r="B66" s="36" t="s">
        <v>2</v>
      </c>
      <c r="C66" s="36" t="s">
        <v>2</v>
      </c>
      <c r="D66" s="123" t="s">
        <v>3</v>
      </c>
      <c r="E66" s="124"/>
      <c r="F66" s="30"/>
      <c r="G66" s="30"/>
      <c r="H66" s="30"/>
    </row>
    <row r="67" spans="1:8" s="1" customFormat="1" ht="12.75">
      <c r="A67" s="37" t="s">
        <v>19</v>
      </c>
      <c r="B67" s="37" t="s">
        <v>4</v>
      </c>
      <c r="C67" s="37" t="s">
        <v>5</v>
      </c>
      <c r="D67" s="38" t="str">
        <f>CONCATENATE("Até o  ",B10)</f>
        <v>Até o  Bimestre</v>
      </c>
      <c r="E67" s="39" t="s">
        <v>6</v>
      </c>
      <c r="F67" s="30"/>
      <c r="G67" s="30"/>
      <c r="H67" s="30"/>
    </row>
    <row r="68" spans="1:8" s="1" customFormat="1" ht="12.75">
      <c r="A68" s="48"/>
      <c r="B68" s="41"/>
      <c r="C68" s="41" t="s">
        <v>7</v>
      </c>
      <c r="D68" s="42" t="s">
        <v>8</v>
      </c>
      <c r="E68" s="43" t="s">
        <v>16</v>
      </c>
      <c r="F68" s="30"/>
      <c r="G68" s="30"/>
      <c r="H68" s="30"/>
    </row>
    <row r="69" spans="1:8" s="1" customFormat="1" ht="12.75">
      <c r="A69" s="49" t="s">
        <v>75</v>
      </c>
      <c r="B69" s="136">
        <f>SUM(B70:B75)</f>
        <v>70510000</v>
      </c>
      <c r="C69" s="127">
        <f>SUM(C70:C75)</f>
        <v>70510000</v>
      </c>
      <c r="D69" s="126">
        <f>SUM(D70:D75)</f>
        <v>71573017.02</v>
      </c>
      <c r="E69" s="131">
        <f aca="true" t="shared" si="2" ref="E69:E80">IF(C69&gt;0,D69/C69,0)*100</f>
        <v>101.5076117146504</v>
      </c>
      <c r="F69" s="30"/>
      <c r="G69" s="30"/>
      <c r="H69" s="30"/>
    </row>
    <row r="70" spans="1:8" s="1" customFormat="1" ht="12.75">
      <c r="A70" s="29" t="s">
        <v>74</v>
      </c>
      <c r="B70" s="128">
        <v>13600000</v>
      </c>
      <c r="C70" s="126">
        <v>13600000</v>
      </c>
      <c r="D70" s="126">
        <v>12702920.69</v>
      </c>
      <c r="E70" s="132">
        <f t="shared" si="2"/>
        <v>93.40382860294118</v>
      </c>
      <c r="F70" s="30"/>
      <c r="G70" s="30"/>
      <c r="H70" s="30"/>
    </row>
    <row r="71" spans="1:8" s="1" customFormat="1" ht="12.75">
      <c r="A71" s="29" t="s">
        <v>73</v>
      </c>
      <c r="B71" s="128">
        <v>44600000</v>
      </c>
      <c r="C71" s="126">
        <v>44600000</v>
      </c>
      <c r="D71" s="126">
        <v>46154760.79</v>
      </c>
      <c r="E71" s="132">
        <f t="shared" si="2"/>
        <v>103.48601073991031</v>
      </c>
      <c r="F71" s="30"/>
      <c r="G71" s="30"/>
      <c r="H71" s="30"/>
    </row>
    <row r="72" spans="1:8" s="1" customFormat="1" ht="12.75">
      <c r="A72" s="29" t="s">
        <v>72</v>
      </c>
      <c r="B72" s="128">
        <v>220000</v>
      </c>
      <c r="C72" s="126">
        <v>220000</v>
      </c>
      <c r="D72" s="126">
        <v>198384.24</v>
      </c>
      <c r="E72" s="132">
        <f t="shared" si="2"/>
        <v>90.17465454545454</v>
      </c>
      <c r="F72" s="30"/>
      <c r="G72" s="30"/>
      <c r="H72" s="30"/>
    </row>
    <row r="73" spans="1:8" s="1" customFormat="1" ht="12.75">
      <c r="A73" s="29" t="s">
        <v>71</v>
      </c>
      <c r="B73" s="128">
        <v>300000</v>
      </c>
      <c r="C73" s="126">
        <v>300000</v>
      </c>
      <c r="D73" s="126">
        <v>370634.41</v>
      </c>
      <c r="E73" s="132">
        <f t="shared" si="2"/>
        <v>123.54480333333333</v>
      </c>
      <c r="F73" s="30"/>
      <c r="G73" s="30"/>
      <c r="H73" s="30"/>
    </row>
    <row r="74" spans="1:8" s="1" customFormat="1" ht="11.25" customHeight="1">
      <c r="A74" s="29" t="s">
        <v>70</v>
      </c>
      <c r="B74" s="128">
        <v>190000</v>
      </c>
      <c r="C74" s="126">
        <v>190000</v>
      </c>
      <c r="D74" s="126">
        <v>246389.77</v>
      </c>
      <c r="E74" s="132">
        <f t="shared" si="2"/>
        <v>129.67882631578945</v>
      </c>
      <c r="F74" s="30"/>
      <c r="G74" s="30"/>
      <c r="H74" s="30"/>
    </row>
    <row r="75" spans="1:8" s="1" customFormat="1" ht="12.75">
      <c r="A75" s="29" t="s">
        <v>69</v>
      </c>
      <c r="B75" s="128">
        <v>11600000</v>
      </c>
      <c r="C75" s="126">
        <v>11600000</v>
      </c>
      <c r="D75" s="126">
        <v>11899927.12</v>
      </c>
      <c r="E75" s="132">
        <f t="shared" si="2"/>
        <v>102.58557862068965</v>
      </c>
      <c r="F75" s="30"/>
      <c r="G75" s="30"/>
      <c r="H75" s="30"/>
    </row>
    <row r="76" spans="1:8" s="1" customFormat="1" ht="12.75">
      <c r="A76" s="29" t="s">
        <v>68</v>
      </c>
      <c r="B76" s="128">
        <f>SUM(B77:B79)</f>
        <v>98650000</v>
      </c>
      <c r="C76" s="126">
        <f>SUM(C77:C79)</f>
        <v>109302666</v>
      </c>
      <c r="D76" s="126">
        <f>SUM(D77:D79)</f>
        <v>107862232.2</v>
      </c>
      <c r="E76" s="132">
        <f t="shared" si="2"/>
        <v>98.68216041500763</v>
      </c>
      <c r="F76" s="30"/>
      <c r="G76" s="30"/>
      <c r="H76" s="30"/>
    </row>
    <row r="77" spans="1:8" s="1" customFormat="1" ht="12.75">
      <c r="A77" s="29" t="s">
        <v>67</v>
      </c>
      <c r="B77" s="128">
        <v>98300000</v>
      </c>
      <c r="C77" s="126">
        <v>108952666</v>
      </c>
      <c r="D77" s="126">
        <v>107697742.02</v>
      </c>
      <c r="E77" s="132">
        <f t="shared" si="2"/>
        <v>98.84819341639607</v>
      </c>
      <c r="F77" s="30"/>
      <c r="G77" s="30"/>
      <c r="H77" s="30"/>
    </row>
    <row r="78" spans="1:8" s="1" customFormat="1" ht="12.75">
      <c r="A78" s="29" t="s">
        <v>66</v>
      </c>
      <c r="B78" s="128"/>
      <c r="C78" s="126"/>
      <c r="D78" s="126"/>
      <c r="E78" s="132">
        <f t="shared" si="2"/>
        <v>0</v>
      </c>
      <c r="F78" s="30"/>
      <c r="G78" s="30"/>
      <c r="H78" s="30"/>
    </row>
    <row r="79" spans="1:8" s="1" customFormat="1" ht="12.75">
      <c r="A79" s="29" t="s">
        <v>65</v>
      </c>
      <c r="B79" s="128">
        <v>350000</v>
      </c>
      <c r="C79" s="137">
        <v>350000</v>
      </c>
      <c r="D79" s="137">
        <v>164490.18</v>
      </c>
      <c r="E79" s="132">
        <f t="shared" si="2"/>
        <v>46.997194285714286</v>
      </c>
      <c r="F79" s="30"/>
      <c r="G79" s="30"/>
      <c r="H79" s="30"/>
    </row>
    <row r="80" spans="1:8" s="1" customFormat="1" ht="12.75">
      <c r="A80" s="32" t="s">
        <v>64</v>
      </c>
      <c r="B80" s="138">
        <f>B77-B69</f>
        <v>27790000</v>
      </c>
      <c r="C80" s="129">
        <f>C77-C69</f>
        <v>38442666</v>
      </c>
      <c r="D80" s="129">
        <f>D77-D69</f>
        <v>36124725</v>
      </c>
      <c r="E80" s="130">
        <f t="shared" si="2"/>
        <v>93.97039476918692</v>
      </c>
      <c r="F80" s="30"/>
      <c r="G80" s="30"/>
      <c r="H80" s="30"/>
    </row>
    <row r="81" spans="1:10" s="1" customFormat="1" ht="25.5" hidden="1">
      <c r="A81" s="51" t="s">
        <v>63</v>
      </c>
      <c r="B81" s="50"/>
      <c r="C81" s="50"/>
      <c r="D81" s="50"/>
      <c r="E81" s="52"/>
      <c r="F81" s="53"/>
      <c r="G81" s="53"/>
      <c r="H81" s="53"/>
      <c r="I81" s="18"/>
      <c r="J81" s="2"/>
    </row>
    <row r="82" spans="1:12" s="1" customFormat="1" ht="12.75">
      <c r="A82" s="118" t="str">
        <f>IF(D80=0,"",IF(D80&gt;0,"ACRÉSCIMO RESULTANTE DAS TRANSFERÊNCIAS DO FUNDEB","DECRÉSCIMO RESULTANTE DAS TRANSFERÊNCIAS DO FUNDEB"))</f>
        <v>ACRÉSCIMO RESULTANTE DAS TRANSFERÊNCIAS DO FUNDEB</v>
      </c>
      <c r="B82" s="117"/>
      <c r="C82" s="55"/>
      <c r="D82" s="55"/>
      <c r="E82" s="56"/>
      <c r="F82" s="57"/>
      <c r="G82" s="30"/>
      <c r="H82" s="58"/>
      <c r="I82" s="19"/>
      <c r="J82" s="19"/>
      <c r="K82" s="19"/>
      <c r="L82" s="2"/>
    </row>
    <row r="83" spans="1:12" s="1" customFormat="1" ht="12.75">
      <c r="A83" s="57"/>
      <c r="B83" s="57"/>
      <c r="C83" s="57"/>
      <c r="D83" s="59"/>
      <c r="E83" s="59"/>
      <c r="F83" s="57"/>
      <c r="G83" s="30"/>
      <c r="H83" s="58"/>
      <c r="I83" s="19"/>
      <c r="J83" s="19"/>
      <c r="K83" s="19"/>
      <c r="L83" s="2"/>
    </row>
    <row r="84" spans="1:12" s="1" customFormat="1" ht="44.25" customHeight="1">
      <c r="A84" s="171" t="s">
        <v>20</v>
      </c>
      <c r="B84" s="38" t="s">
        <v>9</v>
      </c>
      <c r="C84" s="38" t="s">
        <v>9</v>
      </c>
      <c r="D84" s="169" t="s">
        <v>10</v>
      </c>
      <c r="E84" s="170"/>
      <c r="F84" s="169" t="s">
        <v>11</v>
      </c>
      <c r="G84" s="170"/>
      <c r="H84" s="60" t="s">
        <v>35</v>
      </c>
      <c r="I84" s="17"/>
      <c r="J84" s="15"/>
      <c r="K84" s="14"/>
      <c r="L84" s="2"/>
    </row>
    <row r="85" spans="1:12" s="1" customFormat="1" ht="12.75">
      <c r="A85" s="172"/>
      <c r="B85" s="61" t="s">
        <v>4</v>
      </c>
      <c r="C85" s="61" t="s">
        <v>5</v>
      </c>
      <c r="D85" s="38" t="str">
        <f>CONCATENATE("Até o  ",B10)</f>
        <v>Até o  Bimestre</v>
      </c>
      <c r="E85" s="62" t="s">
        <v>6</v>
      </c>
      <c r="F85" s="38" t="str">
        <f>CONCATENATE("Até o  ",B10)</f>
        <v>Até o  Bimestre</v>
      </c>
      <c r="G85" s="62" t="s">
        <v>6</v>
      </c>
      <c r="H85" s="63"/>
      <c r="I85" s="14"/>
      <c r="J85" s="14"/>
      <c r="K85" s="2"/>
      <c r="L85" s="2"/>
    </row>
    <row r="86" spans="1:12" s="1" customFormat="1" ht="12.75">
      <c r="A86" s="173"/>
      <c r="B86" s="40"/>
      <c r="C86" s="42" t="s">
        <v>12</v>
      </c>
      <c r="D86" s="42" t="s">
        <v>13</v>
      </c>
      <c r="E86" s="64" t="s">
        <v>21</v>
      </c>
      <c r="F86" s="42" t="s">
        <v>14</v>
      </c>
      <c r="G86" s="64" t="s">
        <v>33</v>
      </c>
      <c r="H86" s="65" t="s">
        <v>29</v>
      </c>
      <c r="I86" s="14"/>
      <c r="J86" s="14"/>
      <c r="K86" s="14"/>
      <c r="L86" s="2"/>
    </row>
    <row r="87" spans="1:8" s="1" customFormat="1" ht="12.75">
      <c r="A87" s="66" t="s">
        <v>62</v>
      </c>
      <c r="B87" s="139">
        <f>SUM(B88:B89)</f>
        <v>74102000</v>
      </c>
      <c r="C87" s="139">
        <f>SUM(C88:C89)</f>
        <v>82983666</v>
      </c>
      <c r="D87" s="139">
        <f>SUM(D88:D89)</f>
        <v>81921987.9</v>
      </c>
      <c r="E87" s="139">
        <f aca="true" t="shared" si="3" ref="E87:E93">IF(C87&gt;0,(D87/C87)*100,0)</f>
        <v>98.72061798282087</v>
      </c>
      <c r="F87" s="140">
        <f>SUM(F88:F89)</f>
        <v>81921987.9</v>
      </c>
      <c r="G87" s="141">
        <f aca="true" t="shared" si="4" ref="G87:G93">IF(C87&gt;0,(F87/C87)*100,0)</f>
        <v>98.72061798282087</v>
      </c>
      <c r="H87" s="127">
        <f>SUM(H88:H89)</f>
        <v>0</v>
      </c>
    </row>
    <row r="88" spans="1:8" s="1" customFormat="1" ht="12.75">
      <c r="A88" s="67" t="s">
        <v>61</v>
      </c>
      <c r="B88" s="142">
        <v>21254000</v>
      </c>
      <c r="C88" s="142">
        <v>24557000</v>
      </c>
      <c r="D88" s="142">
        <v>24527331.27</v>
      </c>
      <c r="E88" s="142">
        <f t="shared" si="3"/>
        <v>99.87918422445739</v>
      </c>
      <c r="F88" s="143">
        <v>24527331.27</v>
      </c>
      <c r="G88" s="125">
        <f t="shared" si="4"/>
        <v>99.87918422445739</v>
      </c>
      <c r="H88" s="126">
        <v>0</v>
      </c>
    </row>
    <row r="89" spans="1:8" s="1" customFormat="1" ht="12.75">
      <c r="A89" s="67" t="s">
        <v>60</v>
      </c>
      <c r="B89" s="142">
        <v>52848000</v>
      </c>
      <c r="C89" s="142">
        <v>58426666</v>
      </c>
      <c r="D89" s="142">
        <v>57394656.63</v>
      </c>
      <c r="E89" s="142">
        <f t="shared" si="3"/>
        <v>98.23366719230565</v>
      </c>
      <c r="F89" s="143">
        <v>57394656.63</v>
      </c>
      <c r="G89" s="125">
        <f t="shared" si="4"/>
        <v>98.23366719230565</v>
      </c>
      <c r="H89" s="126">
        <v>0</v>
      </c>
    </row>
    <row r="90" spans="1:8" s="1" customFormat="1" ht="12.75">
      <c r="A90" s="67" t="s">
        <v>59</v>
      </c>
      <c r="B90" s="142">
        <f>SUM(B91:B92)</f>
        <v>24548000</v>
      </c>
      <c r="C90" s="142">
        <f>SUM(C91:C92)</f>
        <v>26319000</v>
      </c>
      <c r="D90" s="142">
        <f>SUM(D91:D92)</f>
        <v>25940244.299999997</v>
      </c>
      <c r="E90" s="142">
        <f t="shared" si="3"/>
        <v>98.56090390972301</v>
      </c>
      <c r="F90" s="143">
        <f>SUM(F91:F92)</f>
        <v>25940244.299999997</v>
      </c>
      <c r="G90" s="125">
        <f t="shared" si="4"/>
        <v>98.56090390972301</v>
      </c>
      <c r="H90" s="126">
        <f>SUM(H91:H92)</f>
        <v>0</v>
      </c>
    </row>
    <row r="91" spans="1:8" s="1" customFormat="1" ht="12.75">
      <c r="A91" s="67" t="s">
        <v>58</v>
      </c>
      <c r="B91" s="142">
        <v>15304000</v>
      </c>
      <c r="C91" s="142">
        <v>16445000</v>
      </c>
      <c r="D91" s="142">
        <v>16122073.28</v>
      </c>
      <c r="E91" s="142">
        <f t="shared" si="3"/>
        <v>98.03632277287929</v>
      </c>
      <c r="F91" s="143">
        <v>16122073.28</v>
      </c>
      <c r="G91" s="125">
        <f t="shared" si="4"/>
        <v>98.03632277287929</v>
      </c>
      <c r="H91" s="126">
        <v>0</v>
      </c>
    </row>
    <row r="92" spans="1:8" s="1" customFormat="1" ht="12.75">
      <c r="A92" s="68" t="s">
        <v>57</v>
      </c>
      <c r="B92" s="142">
        <v>9244000</v>
      </c>
      <c r="C92" s="142">
        <v>9874000</v>
      </c>
      <c r="D92" s="142">
        <v>9818171.02</v>
      </c>
      <c r="E92" s="142">
        <f t="shared" si="3"/>
        <v>99.43458598339072</v>
      </c>
      <c r="F92" s="143">
        <v>9818171.02</v>
      </c>
      <c r="G92" s="144">
        <f t="shared" si="4"/>
        <v>99.43458598339072</v>
      </c>
      <c r="H92" s="137">
        <v>0</v>
      </c>
    </row>
    <row r="93" spans="1:8" s="1" customFormat="1" ht="12.75">
      <c r="A93" s="68" t="s">
        <v>56</v>
      </c>
      <c r="B93" s="145">
        <f>B87+B90</f>
        <v>98650000</v>
      </c>
      <c r="C93" s="146">
        <f>C87+C90</f>
        <v>109302666</v>
      </c>
      <c r="D93" s="146">
        <f>D87+D90</f>
        <v>107862232.2</v>
      </c>
      <c r="E93" s="145">
        <f t="shared" si="3"/>
        <v>98.68216041500763</v>
      </c>
      <c r="F93" s="147">
        <f>F87+F90</f>
        <v>107862232.2</v>
      </c>
      <c r="G93" s="129">
        <f t="shared" si="4"/>
        <v>98.68216041500763</v>
      </c>
      <c r="H93" s="130">
        <f>H87+H90</f>
        <v>0</v>
      </c>
    </row>
    <row r="94" spans="1:8" s="1" customFormat="1" ht="12.75">
      <c r="A94" s="33"/>
      <c r="B94" s="33"/>
      <c r="C94" s="69"/>
      <c r="D94" s="69"/>
      <c r="E94" s="69"/>
      <c r="F94" s="69"/>
      <c r="G94" s="70"/>
      <c r="H94" s="70"/>
    </row>
    <row r="95" spans="1:9" s="12" customFormat="1" ht="12.75" customHeight="1">
      <c r="A95" s="71" t="s">
        <v>30</v>
      </c>
      <c r="B95" s="72" t="s">
        <v>23</v>
      </c>
      <c r="C95" s="73"/>
      <c r="D95" s="73"/>
      <c r="E95" s="73"/>
      <c r="F95" s="73"/>
      <c r="G95" s="73"/>
      <c r="H95" s="73"/>
      <c r="I95" s="26"/>
    </row>
    <row r="96" spans="1:9" s="1" customFormat="1" ht="25.5">
      <c r="A96" s="74" t="s">
        <v>55</v>
      </c>
      <c r="B96" s="126"/>
      <c r="C96" s="75"/>
      <c r="D96" s="75"/>
      <c r="E96" s="75"/>
      <c r="F96" s="75"/>
      <c r="G96" s="75"/>
      <c r="H96" s="75"/>
      <c r="I96" s="2"/>
    </row>
    <row r="97" spans="1:9" s="1" customFormat="1" ht="12.75">
      <c r="A97" s="76" t="s">
        <v>54</v>
      </c>
      <c r="B97" s="126">
        <f>B96*0.6</f>
        <v>0</v>
      </c>
      <c r="C97" s="75"/>
      <c r="D97" s="75"/>
      <c r="E97" s="75"/>
      <c r="F97" s="75"/>
      <c r="G97" s="75"/>
      <c r="H97" s="75"/>
      <c r="I97" s="2"/>
    </row>
    <row r="98" spans="1:9" s="1" customFormat="1" ht="12.75">
      <c r="A98" s="76" t="s">
        <v>53</v>
      </c>
      <c r="B98" s="126">
        <f>B96-B97</f>
        <v>0</v>
      </c>
      <c r="C98" s="75"/>
      <c r="D98" s="75"/>
      <c r="E98" s="75"/>
      <c r="F98" s="75"/>
      <c r="G98" s="75"/>
      <c r="H98" s="75"/>
      <c r="I98" s="2"/>
    </row>
    <row r="99" spans="1:9" s="1" customFormat="1" ht="12.75" customHeight="1">
      <c r="A99" s="77" t="s">
        <v>52</v>
      </c>
      <c r="B99" s="126">
        <f>SUM(B100:B101)</f>
        <v>0</v>
      </c>
      <c r="C99" s="75"/>
      <c r="D99" s="75"/>
      <c r="E99" s="75"/>
      <c r="F99" s="75"/>
      <c r="G99" s="75"/>
      <c r="H99" s="75"/>
      <c r="I99" s="2"/>
    </row>
    <row r="100" spans="1:9" s="1" customFormat="1" ht="12.75">
      <c r="A100" s="76" t="s">
        <v>51</v>
      </c>
      <c r="B100" s="126"/>
      <c r="C100" s="75"/>
      <c r="D100" s="75"/>
      <c r="E100" s="75"/>
      <c r="F100" s="75"/>
      <c r="G100" s="75"/>
      <c r="H100" s="75"/>
      <c r="I100" s="2"/>
    </row>
    <row r="101" spans="1:9" s="1" customFormat="1" ht="12.75">
      <c r="A101" s="78" t="s">
        <v>50</v>
      </c>
      <c r="B101" s="137"/>
      <c r="C101" s="75"/>
      <c r="D101" s="75"/>
      <c r="E101" s="75"/>
      <c r="F101" s="75"/>
      <c r="G101" s="75"/>
      <c r="H101" s="75"/>
      <c r="I101" s="2"/>
    </row>
    <row r="102" spans="1:9" s="1" customFormat="1" ht="12.75" customHeight="1">
      <c r="A102" s="79" t="s">
        <v>49</v>
      </c>
      <c r="B102" s="148">
        <f>B96+B99</f>
        <v>0</v>
      </c>
      <c r="C102" s="75"/>
      <c r="D102" s="75"/>
      <c r="E102" s="75"/>
      <c r="F102" s="75"/>
      <c r="G102" s="75"/>
      <c r="H102" s="75"/>
      <c r="I102" s="2"/>
    </row>
    <row r="103" spans="1:11" s="1" customFormat="1" ht="12.75" customHeight="1">
      <c r="A103" s="80"/>
      <c r="B103" s="80"/>
      <c r="C103" s="81"/>
      <c r="D103" s="81"/>
      <c r="E103" s="81"/>
      <c r="F103" s="81"/>
      <c r="G103" s="82"/>
      <c r="H103" s="82"/>
      <c r="I103" s="2"/>
      <c r="J103" s="2"/>
      <c r="K103" s="2"/>
    </row>
    <row r="104" spans="1:11" s="1" customFormat="1" ht="15.75" customHeight="1">
      <c r="A104" s="71" t="s">
        <v>31</v>
      </c>
      <c r="B104" s="72" t="s">
        <v>23</v>
      </c>
      <c r="C104" s="75"/>
      <c r="D104" s="75"/>
      <c r="E104" s="75"/>
      <c r="F104" s="75"/>
      <c r="G104" s="75"/>
      <c r="H104" s="75"/>
      <c r="I104" s="2"/>
      <c r="J104" s="2"/>
      <c r="K104" s="2"/>
    </row>
    <row r="105" spans="1:8" s="1" customFormat="1" ht="12.75" customHeight="1">
      <c r="A105" s="83" t="s">
        <v>48</v>
      </c>
      <c r="B105" s="126">
        <f>F93-B102</f>
        <v>107862232.2</v>
      </c>
      <c r="C105" s="30"/>
      <c r="D105" s="30"/>
      <c r="E105" s="30"/>
      <c r="F105" s="30"/>
      <c r="G105" s="30"/>
      <c r="H105" s="30"/>
    </row>
    <row r="106" spans="1:8" s="1" customFormat="1" ht="14.25" customHeight="1">
      <c r="A106" s="84" t="s">
        <v>47</v>
      </c>
      <c r="B106" s="126">
        <f>IF(D76&gt;0,(F87-(B97+B100))/D76*100,0)</f>
        <v>75.95057716597117</v>
      </c>
      <c r="C106" s="30"/>
      <c r="D106" s="30"/>
      <c r="E106" s="30"/>
      <c r="F106" s="30"/>
      <c r="G106" s="30"/>
      <c r="H106" s="30"/>
    </row>
    <row r="107" spans="1:8" s="1" customFormat="1" ht="12.75" customHeight="1">
      <c r="A107" s="84" t="s">
        <v>46</v>
      </c>
      <c r="B107" s="126">
        <f>IF(D76&gt;0,(F90-(B98+B101))/D76*100,0)</f>
        <v>24.04942283402883</v>
      </c>
      <c r="C107" s="30"/>
      <c r="D107" s="30"/>
      <c r="E107" s="30"/>
      <c r="F107" s="30"/>
      <c r="G107" s="30"/>
      <c r="H107" s="30"/>
    </row>
    <row r="108" spans="1:8" s="1" customFormat="1" ht="13.5" customHeight="1">
      <c r="A108" s="54" t="s">
        <v>45</v>
      </c>
      <c r="B108" s="149">
        <f>100-B106-B107</f>
        <v>0</v>
      </c>
      <c r="C108" s="30"/>
      <c r="D108" s="30"/>
      <c r="E108" s="30"/>
      <c r="F108" s="30"/>
      <c r="G108" s="30"/>
      <c r="H108" s="30"/>
    </row>
    <row r="109" spans="1:8" s="1" customFormat="1" ht="13.5" customHeight="1">
      <c r="A109" s="57"/>
      <c r="B109" s="85"/>
      <c r="C109" s="30"/>
      <c r="D109" s="30"/>
      <c r="E109" s="30"/>
      <c r="F109" s="30"/>
      <c r="G109" s="30"/>
      <c r="H109" s="30"/>
    </row>
    <row r="110" spans="1:8" s="16" customFormat="1" ht="16.5" customHeight="1">
      <c r="A110" s="71" t="s">
        <v>44</v>
      </c>
      <c r="B110" s="72" t="s">
        <v>23</v>
      </c>
      <c r="C110" s="86"/>
      <c r="D110" s="86"/>
      <c r="E110" s="86"/>
      <c r="F110" s="86"/>
      <c r="G110" s="86"/>
      <c r="H110" s="86"/>
    </row>
    <row r="111" spans="1:8" s="1" customFormat="1" ht="13.5" customHeight="1">
      <c r="A111" s="87" t="s">
        <v>43</v>
      </c>
      <c r="B111" s="126">
        <f>IF(B165&gt;B161+C161+B169,B165-B161-C161-B169,0)</f>
        <v>0</v>
      </c>
      <c r="C111" s="30"/>
      <c r="D111" s="30"/>
      <c r="E111" s="30"/>
      <c r="F111" s="30"/>
      <c r="G111" s="30"/>
      <c r="H111" s="30"/>
    </row>
    <row r="112" spans="1:8" s="1" customFormat="1" ht="17.25" customHeight="1">
      <c r="A112" s="88" t="s">
        <v>42</v>
      </c>
      <c r="B112" s="137">
        <f>B99</f>
        <v>0</v>
      </c>
      <c r="C112" s="30"/>
      <c r="D112" s="30"/>
      <c r="E112" s="30"/>
      <c r="F112" s="30"/>
      <c r="G112" s="30"/>
      <c r="H112" s="30"/>
    </row>
    <row r="113" spans="1:12" s="1" customFormat="1" ht="12.75">
      <c r="A113" s="57"/>
      <c r="B113" s="57"/>
      <c r="C113" s="57"/>
      <c r="D113" s="57"/>
      <c r="E113" s="57"/>
      <c r="F113" s="57"/>
      <c r="G113" s="75"/>
      <c r="H113" s="58"/>
      <c r="I113" s="19"/>
      <c r="J113" s="19"/>
      <c r="K113" s="19"/>
      <c r="L113" s="2"/>
    </row>
    <row r="114" spans="1:12" s="1" customFormat="1" ht="44.25" customHeight="1">
      <c r="A114" s="171" t="s">
        <v>26</v>
      </c>
      <c r="B114" s="38" t="s">
        <v>9</v>
      </c>
      <c r="C114" s="38" t="s">
        <v>9</v>
      </c>
      <c r="D114" s="169" t="s">
        <v>10</v>
      </c>
      <c r="E114" s="170"/>
      <c r="F114" s="169" t="s">
        <v>11</v>
      </c>
      <c r="G114" s="170"/>
      <c r="H114" s="60" t="s">
        <v>35</v>
      </c>
      <c r="I114" s="17"/>
      <c r="J114" s="15"/>
      <c r="K114" s="14"/>
      <c r="L114" s="2"/>
    </row>
    <row r="115" spans="1:12" s="1" customFormat="1" ht="12.75">
      <c r="A115" s="172"/>
      <c r="B115" s="61" t="s">
        <v>4</v>
      </c>
      <c r="C115" s="61" t="s">
        <v>5</v>
      </c>
      <c r="D115" s="38" t="str">
        <f>CONCATENATE("Até o  ",B10)</f>
        <v>Até o  Bimestre</v>
      </c>
      <c r="E115" s="62" t="s">
        <v>6</v>
      </c>
      <c r="F115" s="38" t="str">
        <f>CONCATENATE("Até o  ",B10)</f>
        <v>Até o  Bimestre</v>
      </c>
      <c r="G115" s="62" t="s">
        <v>6</v>
      </c>
      <c r="H115" s="63"/>
      <c r="I115" s="14"/>
      <c r="J115" s="14"/>
      <c r="K115" s="2"/>
      <c r="L115" s="2"/>
    </row>
    <row r="116" spans="1:12" s="1" customFormat="1" ht="12.75">
      <c r="A116" s="173"/>
      <c r="B116" s="40"/>
      <c r="C116" s="42" t="s">
        <v>12</v>
      </c>
      <c r="D116" s="42" t="s">
        <v>13</v>
      </c>
      <c r="E116" s="64" t="s">
        <v>21</v>
      </c>
      <c r="F116" s="42" t="s">
        <v>14</v>
      </c>
      <c r="G116" s="64" t="s">
        <v>33</v>
      </c>
      <c r="H116" s="65" t="s">
        <v>29</v>
      </c>
      <c r="I116" s="14"/>
      <c r="J116" s="14"/>
      <c r="K116" s="14"/>
      <c r="L116" s="2"/>
    </row>
    <row r="117" spans="1:12" s="1" customFormat="1" ht="12.75">
      <c r="A117" s="49" t="s">
        <v>118</v>
      </c>
      <c r="B117" s="127">
        <f>B118+B121</f>
        <v>86441000</v>
      </c>
      <c r="C117" s="131">
        <f>C118+C121</f>
        <v>102131173</v>
      </c>
      <c r="D117" s="131">
        <f>D118+D121</f>
        <v>97553637.41</v>
      </c>
      <c r="E117" s="131">
        <f aca="true" t="shared" si="5" ref="E117:E131">IF(C117&gt;0,D117/C117,0)*100</f>
        <v>95.51798392641588</v>
      </c>
      <c r="F117" s="141">
        <f>F118+F121</f>
        <v>96003557.43</v>
      </c>
      <c r="G117" s="141">
        <f aca="true" t="shared" si="6" ref="G117:G131">IF(C117&gt;0,(F117/C117)*100,0)</f>
        <v>94.00024949287521</v>
      </c>
      <c r="H117" s="127">
        <f>H118+H121</f>
        <v>1550079.98</v>
      </c>
      <c r="I117" s="2"/>
      <c r="J117" s="2"/>
      <c r="K117" s="2"/>
      <c r="L117" s="2"/>
    </row>
    <row r="118" spans="1:12" s="1" customFormat="1" ht="12.75">
      <c r="A118" s="29" t="s">
        <v>119</v>
      </c>
      <c r="B118" s="126">
        <f>SUM(B119:B120)</f>
        <v>0</v>
      </c>
      <c r="C118" s="132">
        <f>SUM(C119:C120)</f>
        <v>0</v>
      </c>
      <c r="D118" s="132">
        <f>SUM(D119:D120)</f>
        <v>0</v>
      </c>
      <c r="E118" s="132">
        <f t="shared" si="5"/>
        <v>0</v>
      </c>
      <c r="F118" s="125">
        <f>SUM(F119:F120)</f>
        <v>0</v>
      </c>
      <c r="G118" s="125">
        <f t="shared" si="6"/>
        <v>0</v>
      </c>
      <c r="H118" s="126">
        <f>SUM(H119:H120)</f>
        <v>0</v>
      </c>
      <c r="I118" s="2"/>
      <c r="J118" s="2"/>
      <c r="K118" s="2"/>
      <c r="L118" s="2"/>
    </row>
    <row r="119" spans="1:8" s="1" customFormat="1" ht="12.75">
      <c r="A119" s="29" t="s">
        <v>120</v>
      </c>
      <c r="B119" s="126"/>
      <c r="C119" s="132"/>
      <c r="D119" s="132"/>
      <c r="E119" s="132">
        <f t="shared" si="5"/>
        <v>0</v>
      </c>
      <c r="F119" s="125"/>
      <c r="G119" s="125">
        <f t="shared" si="6"/>
        <v>0</v>
      </c>
      <c r="H119" s="126"/>
    </row>
    <row r="120" spans="1:8" s="1" customFormat="1" ht="12.75">
      <c r="A120" s="29" t="s">
        <v>121</v>
      </c>
      <c r="B120" s="126"/>
      <c r="C120" s="132"/>
      <c r="D120" s="132"/>
      <c r="E120" s="132">
        <f t="shared" si="5"/>
        <v>0</v>
      </c>
      <c r="F120" s="125"/>
      <c r="G120" s="125">
        <f t="shared" si="6"/>
        <v>0</v>
      </c>
      <c r="H120" s="126"/>
    </row>
    <row r="121" spans="1:8" s="1" customFormat="1" ht="12.75">
      <c r="A121" s="29" t="s">
        <v>122</v>
      </c>
      <c r="B121" s="126">
        <f>SUM(B122:B123)</f>
        <v>86441000</v>
      </c>
      <c r="C121" s="132">
        <f>SUM(C122:C123)</f>
        <v>102131173</v>
      </c>
      <c r="D121" s="132">
        <f>SUM(D122:D123)</f>
        <v>97553637.41</v>
      </c>
      <c r="E121" s="132">
        <f t="shared" si="5"/>
        <v>95.51798392641588</v>
      </c>
      <c r="F121" s="125">
        <f>SUM(F122:F123)</f>
        <v>96003557.43</v>
      </c>
      <c r="G121" s="125">
        <f t="shared" si="6"/>
        <v>94.00024949287521</v>
      </c>
      <c r="H121" s="126">
        <f>SUM(H122:H123)</f>
        <v>1550079.98</v>
      </c>
    </row>
    <row r="122" spans="1:8" s="1" customFormat="1" ht="12.75">
      <c r="A122" s="29" t="s">
        <v>123</v>
      </c>
      <c r="B122" s="126">
        <v>36558000</v>
      </c>
      <c r="C122" s="132">
        <v>41002000</v>
      </c>
      <c r="D122" s="132">
        <v>40649404.55</v>
      </c>
      <c r="E122" s="132">
        <f t="shared" si="5"/>
        <v>99.14005304619286</v>
      </c>
      <c r="F122" s="125">
        <v>40649404.55</v>
      </c>
      <c r="G122" s="125">
        <f t="shared" si="6"/>
        <v>99.14005304619286</v>
      </c>
      <c r="H122" s="126">
        <v>0</v>
      </c>
    </row>
    <row r="123" spans="1:8" s="1" customFormat="1" ht="12.75">
      <c r="A123" s="29" t="s">
        <v>124</v>
      </c>
      <c r="B123" s="126">
        <v>49883000</v>
      </c>
      <c r="C123" s="132">
        <v>61129173</v>
      </c>
      <c r="D123" s="132">
        <v>56904232.86</v>
      </c>
      <c r="E123" s="132">
        <f t="shared" si="5"/>
        <v>93.08850433818236</v>
      </c>
      <c r="F123" s="125">
        <v>55354152.88</v>
      </c>
      <c r="G123" s="125">
        <f t="shared" si="6"/>
        <v>90.55275928565237</v>
      </c>
      <c r="H123" s="126">
        <v>1550079.98</v>
      </c>
    </row>
    <row r="124" spans="1:8" s="1" customFormat="1" ht="12.75">
      <c r="A124" s="29" t="s">
        <v>125</v>
      </c>
      <c r="B124" s="126">
        <f>SUM(B125:B126)</f>
        <v>104727000</v>
      </c>
      <c r="C124" s="132">
        <f>SUM(C125:C126)</f>
        <v>125377426</v>
      </c>
      <c r="D124" s="132">
        <f>SUM(D125:D126)</f>
        <v>118585519.67000002</v>
      </c>
      <c r="E124" s="132">
        <f t="shared" si="5"/>
        <v>94.58283157767173</v>
      </c>
      <c r="F124" s="125">
        <f>SUM(F125:F126)</f>
        <v>114475177.66</v>
      </c>
      <c r="G124" s="125">
        <f t="shared" si="6"/>
        <v>91.30445672094113</v>
      </c>
      <c r="H124" s="126">
        <f>SUM(H125:H126)</f>
        <v>4110342.01</v>
      </c>
    </row>
    <row r="125" spans="1:8" s="1" customFormat="1" ht="12.75">
      <c r="A125" s="29" t="s">
        <v>126</v>
      </c>
      <c r="B125" s="126">
        <v>62092000</v>
      </c>
      <c r="C125" s="132">
        <v>68300666</v>
      </c>
      <c r="D125" s="132">
        <v>67212827.65</v>
      </c>
      <c r="E125" s="132">
        <f t="shared" si="5"/>
        <v>98.40728002564427</v>
      </c>
      <c r="F125" s="125">
        <v>67212827.65</v>
      </c>
      <c r="G125" s="125">
        <f t="shared" si="6"/>
        <v>98.40728002564427</v>
      </c>
      <c r="H125" s="126">
        <v>0</v>
      </c>
    </row>
    <row r="126" spans="1:8" s="1" customFormat="1" ht="12.75">
      <c r="A126" s="29" t="s">
        <v>127</v>
      </c>
      <c r="B126" s="126">
        <v>42635000</v>
      </c>
      <c r="C126" s="132">
        <v>57076760</v>
      </c>
      <c r="D126" s="132">
        <v>51372692.02</v>
      </c>
      <c r="E126" s="132">
        <f t="shared" si="5"/>
        <v>90.00632134690196</v>
      </c>
      <c r="F126" s="125">
        <v>47262350.01</v>
      </c>
      <c r="G126" s="125">
        <f t="shared" si="6"/>
        <v>82.80489293716042</v>
      </c>
      <c r="H126" s="126">
        <v>4110342.01</v>
      </c>
    </row>
    <row r="127" spans="1:8" s="1" customFormat="1" ht="12.75">
      <c r="A127" s="29" t="s">
        <v>128</v>
      </c>
      <c r="B127" s="132">
        <v>3000000</v>
      </c>
      <c r="C127" s="132">
        <v>3000000</v>
      </c>
      <c r="D127" s="132">
        <v>2982965.5</v>
      </c>
      <c r="E127" s="132">
        <f t="shared" si="5"/>
        <v>99.43218333333334</v>
      </c>
      <c r="F127" s="125">
        <v>2982965.5</v>
      </c>
      <c r="G127" s="125">
        <f t="shared" si="6"/>
        <v>99.43218333333334</v>
      </c>
      <c r="H127" s="126">
        <v>0</v>
      </c>
    </row>
    <row r="128" spans="1:8" s="1" customFormat="1" ht="12.75">
      <c r="A128" s="29" t="s">
        <v>129</v>
      </c>
      <c r="B128" s="132">
        <v>121000</v>
      </c>
      <c r="C128" s="132">
        <v>281000</v>
      </c>
      <c r="D128" s="132">
        <v>168730.38</v>
      </c>
      <c r="E128" s="132">
        <f t="shared" si="5"/>
        <v>60.04639857651246</v>
      </c>
      <c r="F128" s="125">
        <v>168730.38</v>
      </c>
      <c r="G128" s="125">
        <f t="shared" si="6"/>
        <v>60.04639857651246</v>
      </c>
      <c r="H128" s="126">
        <v>0</v>
      </c>
    </row>
    <row r="129" spans="1:8" s="1" customFormat="1" ht="12.75">
      <c r="A129" s="29" t="s">
        <v>130</v>
      </c>
      <c r="B129" s="132">
        <v>8280000</v>
      </c>
      <c r="C129" s="132">
        <v>15205372.24</v>
      </c>
      <c r="D129" s="132">
        <v>8886448.01</v>
      </c>
      <c r="E129" s="132">
        <f t="shared" si="5"/>
        <v>58.44281790499593</v>
      </c>
      <c r="F129" s="125">
        <v>8886448.01</v>
      </c>
      <c r="G129" s="125">
        <f t="shared" si="6"/>
        <v>58.44281790499593</v>
      </c>
      <c r="H129" s="126">
        <v>0</v>
      </c>
    </row>
    <row r="130" spans="1:8" s="1" customFormat="1" ht="12.75">
      <c r="A130" s="89" t="s">
        <v>131</v>
      </c>
      <c r="B130" s="132">
        <v>11500000</v>
      </c>
      <c r="C130" s="132">
        <v>11500000</v>
      </c>
      <c r="D130" s="132">
        <v>11499689.71</v>
      </c>
      <c r="E130" s="132">
        <f t="shared" si="5"/>
        <v>99.99730182608695</v>
      </c>
      <c r="F130" s="144">
        <v>11499689.71</v>
      </c>
      <c r="G130" s="144">
        <f t="shared" si="6"/>
        <v>99.99730182608695</v>
      </c>
      <c r="H130" s="137"/>
    </row>
    <row r="131" spans="1:8" s="1" customFormat="1" ht="12.75">
      <c r="A131" s="89" t="s">
        <v>132</v>
      </c>
      <c r="B131" s="150">
        <f>B117+B124+B127+B128+B129+B130</f>
        <v>214069000</v>
      </c>
      <c r="C131" s="150">
        <f>C117+C124+C127+C128+C129+C130</f>
        <v>257494971.24</v>
      </c>
      <c r="D131" s="150">
        <f>D117+D124+D127+D128+D129+D130</f>
        <v>239676990.68</v>
      </c>
      <c r="E131" s="150">
        <f t="shared" si="5"/>
        <v>93.08026076229946</v>
      </c>
      <c r="F131" s="129">
        <f>F117+F124+F127+F128+F129+F130</f>
        <v>234016568.69</v>
      </c>
      <c r="G131" s="130">
        <f t="shared" si="6"/>
        <v>90.8819956999794</v>
      </c>
      <c r="H131" s="150">
        <f>H117+H124+H127+H128+H129+H130</f>
        <v>5660421.99</v>
      </c>
    </row>
    <row r="132" spans="1:8" s="1" customFormat="1" ht="12.75">
      <c r="A132" s="90"/>
      <c r="B132" s="57"/>
      <c r="C132" s="57"/>
      <c r="D132" s="57"/>
      <c r="E132" s="57"/>
      <c r="F132" s="57"/>
      <c r="G132" s="75"/>
      <c r="H132" s="75"/>
    </row>
    <row r="133" spans="1:8" s="1" customFormat="1" ht="12.75">
      <c r="A133" s="71" t="s">
        <v>27</v>
      </c>
      <c r="B133" s="72" t="s">
        <v>23</v>
      </c>
      <c r="C133" s="30"/>
      <c r="D133" s="30"/>
      <c r="E133" s="30"/>
      <c r="F133" s="30"/>
      <c r="G133" s="30"/>
      <c r="H133" s="30"/>
    </row>
    <row r="134" spans="1:8" s="1" customFormat="1" ht="12.75">
      <c r="A134" s="76" t="s">
        <v>133</v>
      </c>
      <c r="B134" s="126">
        <f>D80</f>
        <v>36124725</v>
      </c>
      <c r="C134" s="30"/>
      <c r="D134" s="30"/>
      <c r="E134" s="30"/>
      <c r="F134" s="30"/>
      <c r="G134" s="30"/>
      <c r="H134" s="30"/>
    </row>
    <row r="135" spans="1:8" s="1" customFormat="1" ht="12.75">
      <c r="A135" s="76" t="s">
        <v>134</v>
      </c>
      <c r="B135" s="126"/>
      <c r="C135" s="30"/>
      <c r="D135" s="30"/>
      <c r="E135" s="30"/>
      <c r="F135" s="30"/>
      <c r="G135" s="30"/>
      <c r="H135" s="30"/>
    </row>
    <row r="136" spans="1:8" s="1" customFormat="1" ht="12.75" customHeight="1">
      <c r="A136" s="77" t="s">
        <v>138</v>
      </c>
      <c r="B136" s="126">
        <f>B170</f>
        <v>164490.18</v>
      </c>
      <c r="C136" s="30"/>
      <c r="D136" s="30"/>
      <c r="E136" s="30"/>
      <c r="F136" s="30"/>
      <c r="G136" s="30"/>
      <c r="H136" s="30"/>
    </row>
    <row r="137" spans="1:8" s="1" customFormat="1" ht="12.75" customHeight="1">
      <c r="A137" s="91" t="s">
        <v>135</v>
      </c>
      <c r="B137" s="126">
        <f>B99</f>
        <v>0</v>
      </c>
      <c r="C137" s="30"/>
      <c r="D137" s="30"/>
      <c r="E137" s="30"/>
      <c r="F137" s="30"/>
      <c r="G137" s="30"/>
      <c r="H137" s="30"/>
    </row>
    <row r="138" spans="1:8" s="1" customFormat="1" ht="25.5">
      <c r="A138" s="91" t="s">
        <v>136</v>
      </c>
      <c r="B138" s="126"/>
      <c r="C138" s="30"/>
      <c r="D138" s="30"/>
      <c r="E138" s="30"/>
      <c r="F138" s="30"/>
      <c r="G138" s="30"/>
      <c r="H138" s="30"/>
    </row>
    <row r="139" spans="1:8" s="1" customFormat="1" ht="25.5">
      <c r="A139" s="87" t="s">
        <v>139</v>
      </c>
      <c r="B139" s="126">
        <v>0</v>
      </c>
      <c r="C139" s="30"/>
      <c r="D139" s="30"/>
      <c r="E139" s="30"/>
      <c r="F139" s="30"/>
      <c r="G139" s="30"/>
      <c r="H139" s="30"/>
    </row>
    <row r="140" spans="1:8" s="1" customFormat="1" ht="25.5">
      <c r="A140" s="92" t="s">
        <v>137</v>
      </c>
      <c r="B140" s="137">
        <f>C159</f>
        <v>1136446.16</v>
      </c>
      <c r="C140" s="30"/>
      <c r="D140" s="30"/>
      <c r="E140" s="30"/>
      <c r="F140" s="30"/>
      <c r="G140" s="30"/>
      <c r="H140" s="30"/>
    </row>
    <row r="141" spans="1:8" s="1" customFormat="1" ht="28.5">
      <c r="A141" s="93" t="s">
        <v>140</v>
      </c>
      <c r="B141" s="130">
        <f>SUM(B134:B140)</f>
        <v>37425661.339999996</v>
      </c>
      <c r="C141" s="75"/>
      <c r="D141" s="75"/>
      <c r="E141" s="75"/>
      <c r="F141" s="30"/>
      <c r="G141" s="30"/>
      <c r="H141" s="30"/>
    </row>
    <row r="142" spans="1:8" s="1" customFormat="1" ht="15.75" customHeight="1">
      <c r="A142" s="33"/>
      <c r="B142" s="34"/>
      <c r="C142" s="75"/>
      <c r="D142" s="75"/>
      <c r="E142" s="75"/>
      <c r="F142" s="30"/>
      <c r="G142" s="30"/>
      <c r="H142" s="30"/>
    </row>
    <row r="143" spans="1:8" s="1" customFormat="1" ht="12.75">
      <c r="A143" s="79" t="s">
        <v>141</v>
      </c>
      <c r="B143" s="151">
        <f>F117+F124+H117+H124-B141</f>
        <v>178713495.73999998</v>
      </c>
      <c r="C143" s="75"/>
      <c r="D143" s="75"/>
      <c r="E143" s="75"/>
      <c r="F143" s="30"/>
      <c r="G143" s="30"/>
      <c r="H143" s="30"/>
    </row>
    <row r="144" spans="1:8" s="1" customFormat="1" ht="12.75">
      <c r="A144" s="79"/>
      <c r="B144" s="151"/>
      <c r="C144" s="75"/>
      <c r="D144" s="75"/>
      <c r="E144" s="75"/>
      <c r="F144" s="30"/>
      <c r="G144" s="30"/>
      <c r="H144" s="30"/>
    </row>
    <row r="145" spans="1:8" s="20" customFormat="1" ht="25.5">
      <c r="A145" s="94" t="s">
        <v>142</v>
      </c>
      <c r="B145" s="135">
        <f>IF(D44&gt;0,B143/D44*100,0)</f>
        <v>28.389545199400875</v>
      </c>
      <c r="C145" s="95"/>
      <c r="D145" s="95"/>
      <c r="E145" s="96"/>
      <c r="F145" s="97"/>
      <c r="G145" s="97"/>
      <c r="H145" s="97"/>
    </row>
    <row r="146" spans="1:8" s="20" customFormat="1" ht="16.5" customHeight="1">
      <c r="A146" s="98"/>
      <c r="B146" s="99"/>
      <c r="C146" s="95"/>
      <c r="D146" s="95"/>
      <c r="E146" s="96"/>
      <c r="F146" s="97"/>
      <c r="G146" s="97"/>
      <c r="H146" s="97"/>
    </row>
    <row r="147" spans="1:12" s="1" customFormat="1" ht="12.75">
      <c r="A147" s="174" t="s">
        <v>28</v>
      </c>
      <c r="B147" s="175"/>
      <c r="C147" s="175"/>
      <c r="D147" s="175"/>
      <c r="E147" s="175"/>
      <c r="F147" s="175"/>
      <c r="G147" s="175"/>
      <c r="H147" s="170"/>
      <c r="I147" s="19"/>
      <c r="J147" s="19"/>
      <c r="K147" s="19"/>
      <c r="L147" s="2"/>
    </row>
    <row r="148" spans="1:12" s="1" customFormat="1" ht="44.25" customHeight="1">
      <c r="A148" s="100" t="s">
        <v>41</v>
      </c>
      <c r="B148" s="38" t="s">
        <v>9</v>
      </c>
      <c r="C148" s="38" t="s">
        <v>9</v>
      </c>
      <c r="D148" s="169" t="s">
        <v>10</v>
      </c>
      <c r="E148" s="170"/>
      <c r="F148" s="169" t="s">
        <v>11</v>
      </c>
      <c r="G148" s="170"/>
      <c r="H148" s="60" t="s">
        <v>35</v>
      </c>
      <c r="I148" s="17"/>
      <c r="J148" s="15"/>
      <c r="K148" s="14"/>
      <c r="L148" s="2"/>
    </row>
    <row r="149" spans="1:12" s="1" customFormat="1" ht="12.75">
      <c r="A149" s="101"/>
      <c r="B149" s="61" t="s">
        <v>4</v>
      </c>
      <c r="C149" s="61" t="s">
        <v>5</v>
      </c>
      <c r="D149" s="38" t="str">
        <f>CONCATENATE("Até o  ",B10)</f>
        <v>Até o  Bimestre</v>
      </c>
      <c r="E149" s="62" t="s">
        <v>6</v>
      </c>
      <c r="F149" s="38" t="str">
        <f>CONCATENATE("Até o  ",B10)</f>
        <v>Até o  Bimestre</v>
      </c>
      <c r="G149" s="62" t="s">
        <v>6</v>
      </c>
      <c r="H149" s="63"/>
      <c r="I149" s="14"/>
      <c r="J149" s="14"/>
      <c r="K149" s="2"/>
      <c r="L149" s="2"/>
    </row>
    <row r="150" spans="1:12" s="1" customFormat="1" ht="12.75">
      <c r="A150" s="102"/>
      <c r="B150" s="40"/>
      <c r="C150" s="42" t="s">
        <v>12</v>
      </c>
      <c r="D150" s="42" t="s">
        <v>13</v>
      </c>
      <c r="E150" s="64" t="s">
        <v>21</v>
      </c>
      <c r="F150" s="42" t="s">
        <v>14</v>
      </c>
      <c r="G150" s="64" t="s">
        <v>33</v>
      </c>
      <c r="H150" s="65" t="s">
        <v>29</v>
      </c>
      <c r="I150" s="14"/>
      <c r="J150" s="14"/>
      <c r="K150" s="14"/>
      <c r="L150" s="2"/>
    </row>
    <row r="151" spans="1:12" s="1" customFormat="1" ht="25.5">
      <c r="A151" s="44" t="s">
        <v>143</v>
      </c>
      <c r="B151" s="126"/>
      <c r="C151" s="126"/>
      <c r="D151" s="126"/>
      <c r="E151" s="126">
        <f aca="true" t="shared" si="7" ref="E151:E156">IF(C151&gt;0,D151/C151,0)*100</f>
        <v>0</v>
      </c>
      <c r="F151" s="128"/>
      <c r="G151" s="141">
        <f aca="true" t="shared" si="8" ref="G151:G156">IF(C151&gt;0,(F151/C151)*100,0)</f>
        <v>0</v>
      </c>
      <c r="H151" s="127"/>
      <c r="I151" s="2"/>
      <c r="J151" s="2"/>
      <c r="K151" s="2"/>
      <c r="L151" s="2"/>
    </row>
    <row r="152" spans="1:8" s="1" customFormat="1" ht="14.25" customHeight="1">
      <c r="A152" s="44" t="s">
        <v>144</v>
      </c>
      <c r="B152" s="132">
        <v>15835000</v>
      </c>
      <c r="C152" s="126">
        <v>21369000</v>
      </c>
      <c r="D152" s="126">
        <v>5638060.33</v>
      </c>
      <c r="E152" s="126">
        <f t="shared" si="7"/>
        <v>26.384296551078666</v>
      </c>
      <c r="F152" s="125">
        <v>5172525.24</v>
      </c>
      <c r="G152" s="125">
        <f t="shared" si="8"/>
        <v>24.205743085778465</v>
      </c>
      <c r="H152" s="126"/>
    </row>
    <row r="153" spans="1:8" s="1" customFormat="1" ht="12.75">
      <c r="A153" s="91" t="s">
        <v>145</v>
      </c>
      <c r="B153" s="125"/>
      <c r="C153" s="125"/>
      <c r="D153" s="125"/>
      <c r="E153" s="125">
        <f t="shared" si="7"/>
        <v>0</v>
      </c>
      <c r="F153" s="125"/>
      <c r="G153" s="125">
        <f t="shared" si="8"/>
        <v>0</v>
      </c>
      <c r="H153" s="126"/>
    </row>
    <row r="154" spans="1:8" s="1" customFormat="1" ht="12.75" customHeight="1">
      <c r="A154" s="103" t="s">
        <v>146</v>
      </c>
      <c r="B154" s="132">
        <v>21731000</v>
      </c>
      <c r="C154" s="126">
        <v>43598480.8</v>
      </c>
      <c r="D154" s="126">
        <v>34205243.98</v>
      </c>
      <c r="E154" s="126">
        <f t="shared" si="7"/>
        <v>78.45512814290538</v>
      </c>
      <c r="F154" s="125">
        <v>34203268.98</v>
      </c>
      <c r="G154" s="144">
        <f t="shared" si="8"/>
        <v>78.45059816854902</v>
      </c>
      <c r="H154" s="137">
        <v>467510.09</v>
      </c>
    </row>
    <row r="155" spans="1:8" s="1" customFormat="1" ht="25.5" customHeight="1">
      <c r="A155" s="103" t="s">
        <v>147</v>
      </c>
      <c r="B155" s="130">
        <f>SUM(B151:B154)</f>
        <v>37566000</v>
      </c>
      <c r="C155" s="130">
        <f>SUM(C151:C154)</f>
        <v>64967480.8</v>
      </c>
      <c r="D155" s="130">
        <f>SUM(D151:D154)</f>
        <v>39843304.309999995</v>
      </c>
      <c r="E155" s="130">
        <f t="shared" si="7"/>
        <v>61.32807339822233</v>
      </c>
      <c r="F155" s="130">
        <f>SUM(F151:F154)</f>
        <v>39375794.22</v>
      </c>
      <c r="G155" s="144">
        <f t="shared" si="8"/>
        <v>60.608467090199994</v>
      </c>
      <c r="H155" s="137">
        <f>SUM(H151:H154)</f>
        <v>467510.09</v>
      </c>
    </row>
    <row r="156" spans="1:8" s="1" customFormat="1" ht="12.75">
      <c r="A156" s="103" t="s">
        <v>148</v>
      </c>
      <c r="B156" s="150">
        <f>B131+B155</f>
        <v>251635000</v>
      </c>
      <c r="C156" s="130">
        <f>C131+C155</f>
        <v>322462452.04</v>
      </c>
      <c r="D156" s="130">
        <f>D131+D155</f>
        <v>279520294.99</v>
      </c>
      <c r="E156" s="130">
        <f t="shared" si="7"/>
        <v>86.68305200238531</v>
      </c>
      <c r="F156" s="144">
        <f>F131+F155</f>
        <v>273392362.90999997</v>
      </c>
      <c r="G156" s="144">
        <f t="shared" si="8"/>
        <v>84.7826967699442</v>
      </c>
      <c r="H156" s="137">
        <f>H131+H155</f>
        <v>6127932.08</v>
      </c>
    </row>
    <row r="157" spans="1:8" s="1" customFormat="1" ht="12.75">
      <c r="A157" s="104"/>
      <c r="B157" s="70"/>
      <c r="C157" s="70"/>
      <c r="D157" s="70"/>
      <c r="E157" s="70"/>
      <c r="F157" s="70"/>
      <c r="G157" s="70"/>
      <c r="H157" s="70"/>
    </row>
    <row r="158" spans="1:8" s="1" customFormat="1" ht="37.5" customHeight="1">
      <c r="A158" s="105" t="s">
        <v>22</v>
      </c>
      <c r="B158" s="100" t="str">
        <f>CONCATENATE("SALDO ATÉ O  ",UPPER(B10))</f>
        <v>SALDO ATÉ O  BIMESTRE</v>
      </c>
      <c r="C158" s="100" t="s">
        <v>112</v>
      </c>
      <c r="D158" s="30"/>
      <c r="E158" s="30"/>
      <c r="F158" s="30"/>
      <c r="G158" s="30"/>
      <c r="H158" s="30"/>
    </row>
    <row r="159" spans="1:8" s="1" customFormat="1" ht="12.75">
      <c r="A159" s="106" t="s">
        <v>149</v>
      </c>
      <c r="B159" s="127">
        <f>B160+B161</f>
        <v>0</v>
      </c>
      <c r="C159" s="127">
        <f>C160+C161</f>
        <v>1136446.16</v>
      </c>
      <c r="D159" s="30"/>
      <c r="E159" s="30"/>
      <c r="F159" s="30"/>
      <c r="G159" s="30"/>
      <c r="H159" s="30"/>
    </row>
    <row r="160" spans="1:8" s="1" customFormat="1" ht="12.75">
      <c r="A160" s="107" t="s">
        <v>150</v>
      </c>
      <c r="B160" s="126">
        <v>0</v>
      </c>
      <c r="C160" s="126">
        <v>1136446.16</v>
      </c>
      <c r="D160" s="30"/>
      <c r="E160" s="30"/>
      <c r="F160" s="30"/>
      <c r="G160" s="30"/>
      <c r="H160" s="30"/>
    </row>
    <row r="161" spans="1:8" s="1" customFormat="1" ht="12.75">
      <c r="A161" s="108" t="s">
        <v>151</v>
      </c>
      <c r="B161" s="137">
        <v>0</v>
      </c>
      <c r="C161" s="137">
        <v>0</v>
      </c>
      <c r="D161" s="30"/>
      <c r="E161" s="30"/>
      <c r="F161" s="30"/>
      <c r="G161" s="30"/>
      <c r="H161" s="30"/>
    </row>
    <row r="162" spans="1:8" s="1" customFormat="1" ht="12.75">
      <c r="A162" s="96"/>
      <c r="B162" s="96"/>
      <c r="C162" s="109"/>
      <c r="D162" s="30"/>
      <c r="E162" s="30"/>
      <c r="F162" s="30"/>
      <c r="G162" s="30"/>
      <c r="H162" s="30"/>
    </row>
    <row r="163" spans="1:8" s="1" customFormat="1" ht="12.75">
      <c r="A163" s="110" t="s">
        <v>32</v>
      </c>
      <c r="B163" s="111" t="s">
        <v>18</v>
      </c>
      <c r="C163" s="122" t="s">
        <v>158</v>
      </c>
      <c r="D163" s="30"/>
      <c r="E163" s="30"/>
      <c r="F163" s="30"/>
      <c r="G163" s="30"/>
      <c r="H163" s="30"/>
    </row>
    <row r="164" spans="1:8" s="1" customFormat="1" ht="12.75">
      <c r="A164" s="112"/>
      <c r="B164" s="152"/>
      <c r="C164" s="152" t="s">
        <v>159</v>
      </c>
      <c r="D164" s="30"/>
      <c r="E164" s="30"/>
      <c r="F164" s="30"/>
      <c r="G164" s="30"/>
      <c r="H164" s="30"/>
    </row>
    <row r="165" spans="1:8" s="1" customFormat="1" ht="12.75">
      <c r="A165" s="153" t="s">
        <v>152</v>
      </c>
      <c r="B165" s="141">
        <v>2289216.44</v>
      </c>
      <c r="C165" s="127">
        <f>8287834.85-181.22</f>
        <v>8287653.63</v>
      </c>
      <c r="D165" s="30"/>
      <c r="E165" s="30"/>
      <c r="F165" s="30"/>
      <c r="G165" s="30"/>
      <c r="H165" s="30"/>
    </row>
    <row r="166" spans="1:8" s="1" customFormat="1" ht="12.75">
      <c r="A166" s="154" t="s">
        <v>153</v>
      </c>
      <c r="B166" s="125">
        <f>D77+D78</f>
        <v>107697742.02</v>
      </c>
      <c r="C166" s="126">
        <v>16074349.47</v>
      </c>
      <c r="D166" s="30"/>
      <c r="E166" s="30"/>
      <c r="F166" s="30"/>
      <c r="G166" s="30"/>
      <c r="H166" s="30"/>
    </row>
    <row r="167" spans="1:8" s="1" customFormat="1" ht="12.75">
      <c r="A167" s="154" t="s">
        <v>154</v>
      </c>
      <c r="B167" s="125">
        <f>SUM(B168:B169)</f>
        <v>109575001.28999999</v>
      </c>
      <c r="C167" s="126">
        <f>SUM(C168:C169)</f>
        <v>6486243.16</v>
      </c>
      <c r="D167" s="30"/>
      <c r="E167" s="30"/>
      <c r="F167" s="30"/>
      <c r="G167" s="30"/>
      <c r="H167" s="30"/>
    </row>
    <row r="168" spans="1:8" s="1" customFormat="1" ht="12.75">
      <c r="A168" s="154" t="s">
        <v>155</v>
      </c>
      <c r="B168" s="125">
        <v>107285784.85</v>
      </c>
      <c r="C168" s="126">
        <v>5166246.74</v>
      </c>
      <c r="D168" s="30"/>
      <c r="E168" s="30"/>
      <c r="F168" s="30"/>
      <c r="G168" s="30"/>
      <c r="H168" s="30"/>
    </row>
    <row r="169" spans="1:8" s="1" customFormat="1" ht="12.75">
      <c r="A169" s="154" t="s">
        <v>156</v>
      </c>
      <c r="B169" s="125">
        <v>2289216.44</v>
      </c>
      <c r="C169" s="126">
        <v>1319996.42</v>
      </c>
      <c r="D169" s="30"/>
      <c r="E169" s="30"/>
      <c r="F169" s="30"/>
      <c r="G169" s="30"/>
      <c r="H169" s="30"/>
    </row>
    <row r="170" spans="1:8" s="1" customFormat="1" ht="12.75">
      <c r="A170" s="154" t="s">
        <v>157</v>
      </c>
      <c r="B170" s="125">
        <f>D79</f>
        <v>164490.18</v>
      </c>
      <c r="C170" s="126">
        <v>619500.21</v>
      </c>
      <c r="D170" s="30"/>
      <c r="E170" s="30"/>
      <c r="F170" s="30"/>
      <c r="G170" s="30"/>
      <c r="H170" s="30"/>
    </row>
    <row r="171" spans="1:8" s="1" customFormat="1" ht="12.75">
      <c r="A171" s="155" t="s">
        <v>160</v>
      </c>
      <c r="B171" s="125">
        <f>B165+B166-B167+B170</f>
        <v>576447.3500000017</v>
      </c>
      <c r="C171" s="126">
        <f>C165+C166-C167+C170</f>
        <v>18495260.150000002</v>
      </c>
      <c r="D171" s="30"/>
      <c r="E171" s="30"/>
      <c r="F171" s="30"/>
      <c r="G171" s="30"/>
      <c r="H171" s="30"/>
    </row>
    <row r="172" spans="1:8" s="1" customFormat="1" ht="12.75">
      <c r="A172" s="155" t="s">
        <v>161</v>
      </c>
      <c r="B172" s="125">
        <f>SUM(B173:B174)</f>
        <v>0</v>
      </c>
      <c r="C172" s="126">
        <f>SUM(C173:C174)</f>
        <v>0</v>
      </c>
      <c r="D172" s="30"/>
      <c r="E172" s="30"/>
      <c r="F172" s="30"/>
      <c r="G172" s="30"/>
      <c r="H172" s="30"/>
    </row>
    <row r="173" spans="1:8" s="1" customFormat="1" ht="12.75">
      <c r="A173" s="155" t="s">
        <v>162</v>
      </c>
      <c r="B173" s="125"/>
      <c r="C173" s="126"/>
      <c r="D173" s="30"/>
      <c r="E173" s="30"/>
      <c r="F173" s="30"/>
      <c r="G173" s="30"/>
      <c r="H173" s="30"/>
    </row>
    <row r="174" spans="1:8" s="1" customFormat="1" ht="12.75">
      <c r="A174" s="155" t="s">
        <v>163</v>
      </c>
      <c r="B174" s="125"/>
      <c r="C174" s="126"/>
      <c r="D174" s="30"/>
      <c r="E174" s="30"/>
      <c r="F174" s="30"/>
      <c r="G174" s="30"/>
      <c r="H174" s="30"/>
    </row>
    <row r="175" spans="1:8" s="1" customFormat="1" ht="12.75">
      <c r="A175" s="156" t="s">
        <v>164</v>
      </c>
      <c r="B175" s="144">
        <f>B171+B172</f>
        <v>576447.3500000017</v>
      </c>
      <c r="C175" s="137">
        <f>C171+C172</f>
        <v>18495260.150000002</v>
      </c>
      <c r="D175" s="30"/>
      <c r="E175" s="30"/>
      <c r="F175" s="30"/>
      <c r="G175" s="30"/>
      <c r="H175" s="30"/>
    </row>
    <row r="176" spans="1:8" s="1" customFormat="1" ht="12.75">
      <c r="A176" s="157" t="s">
        <v>175</v>
      </c>
      <c r="B176" s="75"/>
      <c r="C176" s="75"/>
      <c r="D176" s="75"/>
      <c r="E176" s="75"/>
      <c r="F176" s="75"/>
      <c r="G176" s="75"/>
      <c r="H176" s="75"/>
    </row>
    <row r="177" spans="1:8" s="1" customFormat="1" ht="12.75" customHeight="1">
      <c r="A177" s="113" t="s">
        <v>40</v>
      </c>
      <c r="B177" s="75"/>
      <c r="C177" s="75"/>
      <c r="D177" s="75"/>
      <c r="E177" s="75"/>
      <c r="F177" s="75"/>
      <c r="G177" s="30"/>
      <c r="H177" s="30"/>
    </row>
    <row r="178" spans="1:8" s="1" customFormat="1" ht="27" customHeight="1">
      <c r="A178" s="182" t="s">
        <v>39</v>
      </c>
      <c r="B178" s="183"/>
      <c r="C178" s="183"/>
      <c r="D178" s="183"/>
      <c r="E178" s="183"/>
      <c r="F178" s="183"/>
      <c r="G178" s="183"/>
      <c r="H178" s="183"/>
    </row>
    <row r="179" spans="1:8" s="1" customFormat="1" ht="12.75" customHeight="1">
      <c r="A179" s="114" t="s">
        <v>38</v>
      </c>
      <c r="B179" s="115"/>
      <c r="C179" s="115"/>
      <c r="D179" s="115"/>
      <c r="E179" s="115"/>
      <c r="F179" s="115"/>
      <c r="G179" s="30"/>
      <c r="H179" s="30"/>
    </row>
    <row r="180" spans="1:8" s="1" customFormat="1" ht="12.75" customHeight="1">
      <c r="A180" s="119" t="s">
        <v>37</v>
      </c>
      <c r="B180" s="119"/>
      <c r="C180" s="119"/>
      <c r="D180" s="119"/>
      <c r="E180" s="119"/>
      <c r="F180" s="119"/>
      <c r="G180" s="114"/>
      <c r="H180" s="114"/>
    </row>
    <row r="181" spans="1:8" s="1" customFormat="1" ht="12.75" customHeight="1">
      <c r="A181" s="114" t="s">
        <v>36</v>
      </c>
      <c r="B181" s="115"/>
      <c r="C181" s="115"/>
      <c r="D181" s="115"/>
      <c r="E181" s="115"/>
      <c r="F181" s="115"/>
      <c r="G181" s="30"/>
      <c r="H181" s="30"/>
    </row>
    <row r="182" spans="1:8" ht="15" customHeight="1">
      <c r="A182" s="120" t="s">
        <v>107</v>
      </c>
      <c r="B182" s="120"/>
      <c r="C182" s="120"/>
      <c r="D182" s="120"/>
      <c r="E182" s="120"/>
      <c r="F182" s="120"/>
      <c r="G182" s="120"/>
      <c r="H182" s="120"/>
    </row>
    <row r="183" spans="1:8" ht="16.5" customHeight="1">
      <c r="A183" s="121" t="s">
        <v>108</v>
      </c>
      <c r="B183" s="121"/>
      <c r="C183" s="121"/>
      <c r="D183" s="116"/>
      <c r="E183" s="116"/>
      <c r="F183" s="116"/>
      <c r="G183" s="116"/>
      <c r="H183" s="116"/>
    </row>
    <row r="184" spans="1:8" ht="11.25" customHeight="1">
      <c r="A184" s="116"/>
      <c r="B184" s="116"/>
      <c r="C184" s="116"/>
      <c r="D184" s="116"/>
      <c r="E184" s="116"/>
      <c r="F184" s="116"/>
      <c r="G184" s="116"/>
      <c r="H184" s="116"/>
    </row>
    <row r="185" spans="1:8" ht="11.25" customHeight="1">
      <c r="A185" s="116"/>
      <c r="B185" s="116"/>
      <c r="C185" s="116"/>
      <c r="D185" s="116"/>
      <c r="E185" s="116"/>
      <c r="F185" s="116"/>
      <c r="G185" s="116"/>
      <c r="H185" s="116"/>
    </row>
    <row r="186" spans="1:8" ht="11.25" customHeight="1">
      <c r="A186" s="116"/>
      <c r="B186" s="116"/>
      <c r="C186" s="116"/>
      <c r="D186" s="116"/>
      <c r="E186" s="116"/>
      <c r="F186" s="116"/>
      <c r="G186" s="116"/>
      <c r="H186" s="116"/>
    </row>
    <row r="187" spans="1:8" ht="11.25" customHeight="1">
      <c r="A187" s="116"/>
      <c r="B187" s="116"/>
      <c r="C187" s="116"/>
      <c r="D187" s="116"/>
      <c r="E187" s="116"/>
      <c r="F187" s="116"/>
      <c r="G187" s="116"/>
      <c r="H187" s="116"/>
    </row>
    <row r="188" spans="1:8" ht="11.25" customHeight="1">
      <c r="A188" s="116"/>
      <c r="B188" s="116"/>
      <c r="C188" s="116"/>
      <c r="D188" s="116"/>
      <c r="E188" s="116"/>
      <c r="F188" s="116"/>
      <c r="G188" s="116"/>
      <c r="H188" s="116"/>
    </row>
    <row r="189" spans="1:8" ht="11.25" customHeight="1">
      <c r="A189" s="116"/>
      <c r="B189" s="116"/>
      <c r="C189" s="116"/>
      <c r="D189" s="116"/>
      <c r="E189" s="116"/>
      <c r="F189" s="116"/>
      <c r="G189" s="116"/>
      <c r="H189" s="116"/>
    </row>
    <row r="190" spans="1:8" ht="11.25" customHeight="1">
      <c r="A190" s="116"/>
      <c r="B190" s="116"/>
      <c r="C190" s="116"/>
      <c r="D190" s="116"/>
      <c r="E190" s="116"/>
      <c r="F190" s="116"/>
      <c r="G190" s="116"/>
      <c r="H190" s="116"/>
    </row>
    <row r="191" spans="1:8" s="2" customFormat="1" ht="11.25" customHeight="1">
      <c r="A191" s="109" t="s">
        <v>169</v>
      </c>
      <c r="B191" s="75"/>
      <c r="C191" s="75"/>
      <c r="D191" s="181" t="s">
        <v>171</v>
      </c>
      <c r="E191" s="181"/>
      <c r="F191" s="181"/>
      <c r="G191" s="75"/>
      <c r="H191" s="75"/>
    </row>
    <row r="192" spans="1:8" s="2" customFormat="1" ht="11.25" customHeight="1">
      <c r="A192" s="161" t="s">
        <v>170</v>
      </c>
      <c r="B192" s="75"/>
      <c r="C192" s="75"/>
      <c r="D192" s="181" t="s">
        <v>172</v>
      </c>
      <c r="E192" s="181"/>
      <c r="F192" s="181"/>
      <c r="G192" s="75"/>
      <c r="H192" s="75"/>
    </row>
    <row r="193" spans="1:8" s="2" customFormat="1" ht="11.25" customHeight="1">
      <c r="A193" s="96"/>
      <c r="C193" s="73"/>
      <c r="D193" s="184" t="s">
        <v>179</v>
      </c>
      <c r="E193" s="184"/>
      <c r="F193" s="184"/>
      <c r="G193" s="73"/>
      <c r="H193" s="73"/>
    </row>
    <row r="194" spans="2:8" ht="11.25" customHeight="1">
      <c r="B194" s="163"/>
      <c r="C194" s="163"/>
      <c r="D194" s="163"/>
      <c r="F194" s="164"/>
      <c r="H194" s="164"/>
    </row>
    <row r="195" spans="2:8" ht="11.25" customHeight="1">
      <c r="B195" s="163"/>
      <c r="C195" s="163"/>
      <c r="D195" s="163"/>
      <c r="F195" s="164"/>
      <c r="H195" s="164"/>
    </row>
    <row r="196" ht="11.25" customHeight="1">
      <c r="B196" s="165"/>
    </row>
    <row r="198" spans="1:6" s="2" customFormat="1" ht="11.25" customHeight="1">
      <c r="A198" s="162" t="s">
        <v>180</v>
      </c>
      <c r="D198" s="184" t="s">
        <v>173</v>
      </c>
      <c r="E198" s="184"/>
      <c r="F198" s="184"/>
    </row>
    <row r="199" spans="1:6" s="2" customFormat="1" ht="11.25" customHeight="1">
      <c r="A199" s="161" t="s">
        <v>181</v>
      </c>
      <c r="D199" s="185" t="s">
        <v>174</v>
      </c>
      <c r="E199" s="185"/>
      <c r="F199" s="185"/>
    </row>
    <row r="200" spans="4:6" s="2" customFormat="1" ht="11.25" customHeight="1">
      <c r="D200" s="185" t="s">
        <v>182</v>
      </c>
      <c r="E200" s="185"/>
      <c r="F200" s="185"/>
    </row>
  </sheetData>
  <sheetProtection/>
  <mergeCells count="23">
    <mergeCell ref="D193:F193"/>
    <mergeCell ref="D198:F198"/>
    <mergeCell ref="D199:F199"/>
    <mergeCell ref="D200:F200"/>
    <mergeCell ref="D191:F191"/>
    <mergeCell ref="A114:A116"/>
    <mergeCell ref="D114:E114"/>
    <mergeCell ref="A178:H178"/>
    <mergeCell ref="A65:E65"/>
    <mergeCell ref="D192:F192"/>
    <mergeCell ref="D148:E148"/>
    <mergeCell ref="F148:G148"/>
    <mergeCell ref="D16:E16"/>
    <mergeCell ref="A147:H147"/>
    <mergeCell ref="A11:F11"/>
    <mergeCell ref="A12:F12"/>
    <mergeCell ref="A15:E15"/>
    <mergeCell ref="D84:E84"/>
    <mergeCell ref="F84:G84"/>
    <mergeCell ref="A84:A86"/>
    <mergeCell ref="F114:G114"/>
    <mergeCell ref="D46:E46"/>
  </mergeCells>
  <printOptions horizontalCentered="1"/>
  <pageMargins left="0.7874015748031497" right="0.5905511811023623" top="0.5905511811023623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luishb</cp:lastModifiedBy>
  <cp:lastPrinted>2019-02-01T18:14:48Z</cp:lastPrinted>
  <dcterms:created xsi:type="dcterms:W3CDTF">2004-08-09T19:29:24Z</dcterms:created>
  <dcterms:modified xsi:type="dcterms:W3CDTF">2019-02-12T00:08:32Z</dcterms:modified>
  <cp:category/>
  <cp:version/>
  <cp:contentType/>
  <cp:contentStatus/>
</cp:coreProperties>
</file>