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860" yWindow="510" windowWidth="21840" windowHeight="9435" tabRatio="841" activeTab="0"/>
  </bookViews>
  <sheets>
    <sheet name="RGF-Anexo 01" sheetId="1" r:id="rId1"/>
    <sheet name="RGF-Anexo 02" sheetId="2" r:id="rId2"/>
    <sheet name="RGF-Anexo 03" sheetId="3" r:id="rId3"/>
    <sheet name="RGF-Anexo 04" sheetId="4" r:id="rId4"/>
    <sheet name="RGF-Anexo 05" sheetId="5" r:id="rId5"/>
    <sheet name="RGF-Anexo 06" sheetId="6" r:id="rId6"/>
  </sheets>
  <externalReferences>
    <externalReference r:id="rId9"/>
  </externalReference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0">#REF!,#REF!</definedName>
    <definedName name="Planilha_1ÁreaTotal" localSheetId="4">#REF!,#REF!</definedName>
    <definedName name="Planilha_1ÁreaTotal" localSheetId="5">#REF!,#REF!</definedName>
    <definedName name="Planilha_1ÁreaTotal">#REF!,#REF!</definedName>
    <definedName name="Planilha_1CabGráfico" localSheetId="0">#REF!</definedName>
    <definedName name="Planilha_1CabGráfico" localSheetId="4">#REF!</definedName>
    <definedName name="Planilha_1CabGráfico" localSheetId="5">#REF!</definedName>
    <definedName name="Planilha_1CabGráfico">#REF!</definedName>
    <definedName name="Planilha_1TítCols" localSheetId="0">#REF!,#REF!</definedName>
    <definedName name="Planilha_1TítCols" localSheetId="4">#REF!,#REF!</definedName>
    <definedName name="Planilha_1TítCols" localSheetId="5">#REF!,#REF!</definedName>
    <definedName name="Planilha_1TítCols">#REF!,#REF!</definedName>
    <definedName name="Planilha_1TítLins" localSheetId="0">#REF!</definedName>
    <definedName name="Planilha_1TítLins" localSheetId="4">#REF!</definedName>
    <definedName name="Planilha_1TítLins" localSheetId="5">#REF!</definedName>
    <definedName name="Planilha_1TítLins">#REF!</definedName>
    <definedName name="Planilha_2ÁreaTotal" localSheetId="0">#REF!,#REF!</definedName>
    <definedName name="Planilha_2ÁreaTotal" localSheetId="4">#REF!,#REF!</definedName>
    <definedName name="Planilha_2ÁreaTotal">#REF!,#REF!</definedName>
    <definedName name="Planilha_2CabGráfico" localSheetId="0">#REF!</definedName>
    <definedName name="Planilha_2CabGráfico" localSheetId="4">#REF!</definedName>
    <definedName name="Planilha_2CabGráfico">#REF!</definedName>
    <definedName name="Planilha_2TítCols" localSheetId="0">#REF!,#REF!</definedName>
    <definedName name="Planilha_2TítCols" localSheetId="4">#REF!,#REF!</definedName>
    <definedName name="Planilha_2TítCols">#REF!,#REF!</definedName>
    <definedName name="Planilha_2TítLins" localSheetId="0">#REF!</definedName>
    <definedName name="Planilha_2TítLins" localSheetId="4">#REF!</definedName>
    <definedName name="Planilha_2TítLins">#REF!</definedName>
    <definedName name="Planilha_3ÁreaTotal" localSheetId="0">#REF!,#REF!</definedName>
    <definedName name="Planilha_3ÁreaTotal" localSheetId="4">#REF!,#REF!</definedName>
    <definedName name="Planilha_3ÁreaTotal">#REF!,#REF!</definedName>
    <definedName name="Planilha_3CabGráfico" localSheetId="0">#REF!</definedName>
    <definedName name="Planilha_3CabGráfico" localSheetId="4">#REF!</definedName>
    <definedName name="Planilha_3CabGráfico">#REF!</definedName>
    <definedName name="Planilha_3TítCols" localSheetId="0">#REF!,#REF!</definedName>
    <definedName name="Planilha_3TítCols" localSheetId="4">#REF!,#REF!</definedName>
    <definedName name="Planilha_3TítCols">#REF!,#REF!</definedName>
    <definedName name="Planilha_3TítLins" localSheetId="0">#REF!</definedName>
    <definedName name="Planilha_3TítLins" localSheetId="4">#REF!</definedName>
    <definedName name="Planilha_3TítLins">#REF!</definedName>
    <definedName name="Planilha_4ÁreaTotal" localSheetId="0">#REF!,#REF!</definedName>
    <definedName name="Planilha_4ÁreaTotal" localSheetId="4">#REF!,#REF!</definedName>
    <definedName name="Planilha_4ÁreaTotal">#REF!,#REF!</definedName>
    <definedName name="Planilha_4TítCols" localSheetId="0">#REF!,#REF!</definedName>
    <definedName name="Planilha_4TítCols" localSheetId="4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<sst xmlns="http://schemas.openxmlformats.org/spreadsheetml/2006/main" count="526" uniqueCount="320">
  <si>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</si>
  <si>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</si>
  <si>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</si>
  <si>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</si>
  <si>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</si>
  <si>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</si>
  <si>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</si>
  <si>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</si>
  <si>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</si>
  <si>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</si>
  <si>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</si>
  <si>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</si>
  <si>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</si>
  <si>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</si>
  <si>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</si>
  <si>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</si>
  <si>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</si>
  <si>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</si>
  <si>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</si>
  <si>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</si>
  <si>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</si>
  <si>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</si>
  <si>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>DEDUÇÕES (II)¹</t>
  </si>
  <si>
    <t>Até o 1º Quadrimestre</t>
  </si>
  <si>
    <t>Até o 2º Quadrimestre</t>
  </si>
  <si>
    <t>Até o 3º Quadrimestre</t>
  </si>
  <si>
    <t xml:space="preserve">    Dívida Mobiliária</t>
  </si>
  <si>
    <t xml:space="preserve">    Dívida Contratual</t>
  </si>
  <si>
    <t xml:space="preserve">    Outras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</si>
  <si>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</si>
  <si>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</si>
  <si>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</si>
  <si>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</si>
  <si>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</si>
  <si>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</si>
  <si>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>DÍVIDA CONSOLIDADA LÍQUIDA (DCL) (III) = (I - II)</t>
  </si>
  <si>
    <t>DESPESA BRUTA COM PESSOAL (I)</t>
  </si>
  <si>
    <t>Indenizações por Demissão e Incentivos à Demissão Voluntária</t>
  </si>
  <si>
    <t>Inativos e Pensionistas com Recursos Vinculados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</si>
  <si>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</si>
  <si>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</si>
  <si>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</si>
  <si>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</si>
  <si>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</si>
  <si>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SALDOS DO EXERCÍCIO DE &lt;EXERCÍCIO&gt;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</si>
  <si>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</si>
  <si>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</si>
  <si>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</si>
  <si>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</si>
  <si>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</si>
  <si>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</si>
  <si>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>CONTRAGARANTIAS RECEBIDAS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</si>
  <si>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</si>
  <si>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</si>
  <si>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</si>
  <si>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</si>
  <si>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</si>
  <si>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DESPESAS NÃO COMPUTADAS (§ 1º do art. 19 da LRF) (II)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</si>
  <si>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</si>
  <si>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</si>
  <si>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</si>
  <si>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de Referência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</si>
  <si>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</si>
  <si>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</si>
  <si>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</si>
  <si>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</si>
  <si>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Aquisição Financiada de Bens e Arrendamento Mercantil Financeiro</t>
  </si>
  <si>
    <t xml:space="preserve">            Assunção, Reconhecimento e Confissão de Dívidas (LRF, art. 29, § 1º)</t>
  </si>
  <si>
    <t>APURAÇÃO DO CUMPRIMENTO DOS LIMITES</t>
  </si>
  <si>
    <t>% SOBRE</t>
  </si>
  <si>
    <t>A RCL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</si>
  <si>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</si>
  <si>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</si>
  <si>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</si>
  <si>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</si>
  <si>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Demais Haveres Financeiros</t>
  </si>
  <si>
    <t xml:space="preserve">DÍVIDA CONSOLIDADA </t>
  </si>
  <si>
    <t>OUTROS VALORES NÃO INTEGRANTES DA DC</t>
  </si>
  <si>
    <t>PRECATÓRIOS ANTERIORES A 05/05/2000</t>
  </si>
  <si>
    <t>INSUFICIÊNCIA FINANCEIRA</t>
  </si>
  <si>
    <t>DEPÓSITOS</t>
  </si>
  <si>
    <t>ANTECIPAÇÕES DE RECEITA ORÇAMENTÁRIA – ARO</t>
  </si>
  <si>
    <t>MEDIDAS CORRETIVAS: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</si>
  <si>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</si>
  <si>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</si>
  <si>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</si>
  <si>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</si>
  <si>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</si>
  <si>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</si>
  <si>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</si>
  <si>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</si>
  <si>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r>
      <t>SALDO DO EXERCÍCIO DE &lt;EXERCÍCIO</t>
    </r>
    <r>
      <rPr>
        <b/>
        <i/>
        <sz val="8"/>
        <rFont val="Times New Roman"/>
        <family val="1"/>
      </rPr>
      <t>&gt;</t>
    </r>
  </si>
  <si>
    <t>FONTE: Sistema &lt;Nome&gt;, Unidade Responsável &lt;Nome&gt;, Data da emissão &lt;dd/mmm/aaaa&gt; e hora de emissão &lt;hhh e mmm&gt;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</si>
  <si>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</si>
  <si>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</si>
  <si>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</si>
  <si>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</si>
  <si>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</si>
  <si>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</si>
  <si>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</si>
  <si>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</si>
  <si>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</si>
  <si>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</si>
  <si>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 RGF - ANEXO 1 (LRF, art. 55, inciso I, alínea "a")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</si>
  <si>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</si>
  <si>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</si>
  <si>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</si>
  <si>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RGF - ANEXO 2 (LRF, art. 55, inciso I, alínea "b")</t>
  </si>
  <si>
    <t>LIMITE DE ALERTA (inciso III do § 1º do art. 59 da LRF) - &lt;%&gt;</t>
  </si>
  <si>
    <t>Tabela 2 - Demonstrativo da Dívida Consolidada Líquida - Estados, DF e Municípios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</si>
  <si>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</si>
  <si>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</si>
  <si>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</si>
  <si>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</si>
  <si>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</si>
  <si>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</si>
  <si>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</si>
  <si>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</si>
  <si>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</si>
  <si>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</si>
  <si>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</si>
  <si>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</si>
  <si>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</si>
  <si>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</si>
  <si>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</si>
  <si>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</si>
  <si>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</si>
  <si>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</si>
  <si>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</si>
  <si>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Tabela 5 – Demonstrativo da Disponibilidade de Caixa e dos Restos a Pagar</t>
  </si>
  <si>
    <t>RECEITA CORRENTE LÍQUIDA</t>
  </si>
  <si>
    <t>Tabela 1.2</t>
  </si>
  <si>
    <t>TRAJETÓRIA DE RETORNO AO LIMITE DA DESPESA TOTAL COM PESSOAL</t>
  </si>
  <si>
    <t>Nota: DTP corresponde à Despesa Total com Pessoal.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</si>
  <si>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</si>
  <si>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</si>
  <si>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</si>
  <si>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</si>
  <si>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</si>
  <si>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</si>
  <si>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</si>
  <si>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</si>
  <si>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</si>
  <si>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</si>
  <si>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</si>
  <si>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</si>
  <si>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</si>
  <si>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</si>
  <si>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</si>
  <si>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</si>
  <si>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</si>
  <si>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</si>
  <si>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</si>
  <si>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</si>
  <si>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</si>
  <si>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</si>
  <si>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</si>
  <si>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</si>
  <si>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</si>
  <si>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</si>
  <si>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</si>
  <si>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</si>
  <si>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</si>
  <si>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</si>
  <si>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</si>
  <si>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</si>
  <si>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</si>
  <si>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&lt;MR–
11&gt;</t>
  </si>
  <si>
    <t>&lt;MR–
10&gt;</t>
  </si>
  <si>
    <t>&lt;MR–
9&gt;</t>
  </si>
  <si>
    <t>&lt;MR–
8&gt;</t>
  </si>
  <si>
    <t>&lt;MR–
7&gt;</t>
  </si>
  <si>
    <t>&lt;MR–
6&gt;</t>
  </si>
  <si>
    <t>&lt;MR–
5&gt;</t>
  </si>
  <si>
    <t>&lt;MR–
4&gt;</t>
  </si>
  <si>
    <t>&lt;MR–
3&gt;</t>
  </si>
  <si>
    <t>&lt;MR–
2&gt;</t>
  </si>
  <si>
    <t>&lt;MR–
1&gt;</t>
  </si>
  <si>
    <t>&lt;MR&gt;</t>
  </si>
  <si>
    <t>(ÚLTIMOS</t>
  </si>
  <si>
    <t>12 MESES)</t>
  </si>
  <si>
    <t xml:space="preserve"> PROCESSADOS</t>
  </si>
  <si>
    <t>Decorrentes de Decisão Judicial</t>
  </si>
  <si>
    <t>Despesas de Exercícios Anteriores</t>
  </si>
  <si>
    <t>&lt;Quadrimestre/Semestre&gt;</t>
  </si>
  <si>
    <t>PRECATÓRIOS POSTERIORES A 05/05/2000</t>
  </si>
  <si>
    <t>Limite Máximo (a)</t>
  </si>
  <si>
    <t>% DTP (b)</t>
  </si>
  <si>
    <t>% Excedente (c) = (b-a)</t>
  </si>
  <si>
    <t>Redutor mínimo de 1/3 do Excedente (d) = (1/3*c)</t>
  </si>
  <si>
    <t>Limite (e) = (b-d)</t>
  </si>
  <si>
    <t>% DTP (f)</t>
  </si>
  <si>
    <t>Redutor Residual (g) = (f-a)</t>
  </si>
  <si>
    <t>Limite (h) = (a)</t>
  </si>
  <si>
    <t>% DTP (i)</t>
  </si>
  <si>
    <t xml:space="preserve">Trajetória de Retorno ao Limite da Despesa Total com Pessoal </t>
  </si>
  <si>
    <t xml:space="preserve">    Percentual Trajetória de Retorno ao Limite da Despesa Total com Pessoal </t>
  </si>
  <si>
    <t>SALDO DO EXERCÍCIO ANTERIOR</t>
  </si>
  <si>
    <t>Redutor mínimo de 25% do Excedente (d) = (0,25*c)</t>
  </si>
  <si>
    <t>% DCL (f)</t>
  </si>
  <si>
    <t>Limite (h) = (e)</t>
  </si>
  <si>
    <t>% DCL (i)</t>
  </si>
  <si>
    <t>Redutor Residual (j) = (i-a)</t>
  </si>
  <si>
    <t>Limite (k) = (a)</t>
  </si>
  <si>
    <t>% DCL (l)</t>
  </si>
  <si>
    <t>% DCL (b)</t>
  </si>
  <si>
    <t>Limite Máxímo (a)</t>
  </si>
  <si>
    <t xml:space="preserve">Trajetória de Retorno ao Limite da Dívida Consolidada Líquida </t>
  </si>
  <si>
    <t xml:space="preserve">    Valores Percentuais </t>
  </si>
  <si>
    <t>No Quadrimestre</t>
  </si>
  <si>
    <t>de Referência (a)</t>
  </si>
  <si>
    <t>VALOR ATÉ O QUADRIMESTRE</t>
  </si>
  <si>
    <t xml:space="preserve">        Demais Recursos</t>
  </si>
  <si>
    <t>RECEITA CORRENTE LÍQUIDA AJUSTADA (VI)</t>
  </si>
  <si>
    <t>DESPESA TOTAL COM PESSOAL - DTP (VII) = (III a + III b)</t>
  </si>
  <si>
    <t xml:space="preserve">LIMITE MÁXIMO (VIII) (incisos I, II e III, art. 20 da LRF) </t>
  </si>
  <si>
    <t xml:space="preserve">LIMITE PRUDENCIAL (IX) = (0,95 x VI) (parágrafo único do art. 22 da LRF) </t>
  </si>
  <si>
    <t xml:space="preserve">LIMITE DE ALERTA (X) = (0,90 x VI) (inciso II do §1º do art. 59 da LRF) </t>
  </si>
  <si>
    <t>(-) TRANSF OBRIG DA UNIÃO RELAT ÀS EMENDAS IND (V) (§13º, ART. 166 DA CF)</t>
  </si>
  <si>
    <t xml:space="preserve">       Empréstimos</t>
  </si>
  <si>
    <t xml:space="preserve">          Interna</t>
  </si>
  <si>
    <t xml:space="preserve">          Externa</t>
  </si>
  <si>
    <t xml:space="preserve">       Reestruturação da Dívida de Estados e Municípios</t>
  </si>
  <si>
    <t xml:space="preserve">       Financiamentos</t>
  </si>
  <si>
    <t xml:space="preserve">       Parcelamento e Renegociação de Dívidas</t>
  </si>
  <si>
    <t xml:space="preserve">          De Tributos</t>
  </si>
  <si>
    <t xml:space="preserve">          De Contribuições Previdenciárias</t>
  </si>
  <si>
    <t xml:space="preserve">          De Demais Contribuições Sociais</t>
  </si>
  <si>
    <t xml:space="preserve">          De FGTS</t>
  </si>
  <si>
    <t xml:space="preserve">          Com Instituição Não Financeira</t>
  </si>
  <si>
    <t xml:space="preserve">       Demais Dívidas Contratuais</t>
  </si>
  <si>
    <t xml:space="preserve">    Disponibilidade de Caixa</t>
  </si>
  <si>
    <t xml:space="preserve">       Disponibilidade de Caixa Bruta</t>
  </si>
  <si>
    <t xml:space="preserve">       (-) Restos a Pagar Processados</t>
  </si>
  <si>
    <t>PASSIVO ATUARIAL</t>
  </si>
  <si>
    <t>RP NÃO-PROCESSADOS</t>
  </si>
  <si>
    <t xml:space="preserve">            Empréstimos</t>
  </si>
  <si>
    <t xml:space="preserve">            Antecipação de Receita pela Venda a Termo de Bens e Serviços</t>
  </si>
  <si>
    <t xml:space="preserve">  Limite Geral Definido por Resolução do Senado Federal para as Operações de Crédito Internas e Externas </t>
  </si>
  <si>
    <t xml:space="preserve">  Limite de Alerta(inciso III do § 1º do art. 59 da LRF) </t>
  </si>
  <si>
    <t xml:space="preserve">  Operações de Crédito por Antecipação da Receita Orçamentária </t>
  </si>
  <si>
    <t xml:space="preserve">  Limite Definido por Resolução do Senado Federal para as Operações de Crédito por ARO</t>
  </si>
  <si>
    <t>OUTRAS OPERAÇÕES QUE INTEGRAM A DÍVIDA CONSOLIDADA</t>
  </si>
  <si>
    <t xml:space="preserve">  Parcelamentos de Dívidas </t>
  </si>
  <si>
    <t xml:space="preserve">    Tributos </t>
  </si>
  <si>
    <t xml:space="preserve">    Contribuições Previdenciárias </t>
  </si>
  <si>
    <t xml:space="preserve">    FGTS </t>
  </si>
  <si>
    <t xml:space="preserve">  Operações de Reestruturação e Recomposição do Principal de Dívidas </t>
  </si>
  <si>
    <t>Até o Quadrimestre</t>
  </si>
  <si>
    <t>Receita Corrente Líquida</t>
  </si>
  <si>
    <t>Receita Corrente Líquida Ajustada</t>
  </si>
  <si>
    <t>(f)</t>
  </si>
  <si>
    <t>INSUFICIÊNCIA FINANCEIRA VERIFICADA NO CONSÓRCIO PÚBLICO</t>
  </si>
  <si>
    <t xml:space="preserve">(g)=(a-(b+c+d+e)-f) </t>
  </si>
  <si>
    <t xml:space="preserve">        Receitas de Impostos e de Transferência de Impostos - Educação</t>
  </si>
  <si>
    <t xml:space="preserve">        Transferências do FUNDEB 40%</t>
  </si>
  <si>
    <t xml:space="preserve">        Transferências do FUNDEB 60%</t>
  </si>
  <si>
    <t xml:space="preserve">        Outros Recursos Destinados à Educação</t>
  </si>
  <si>
    <t xml:space="preserve">        Receitas de Impostos e de Transferência de Impostos - Saúde</t>
  </si>
  <si>
    <t xml:space="preserve">        Outros Recursos Destinados à Saúde</t>
  </si>
  <si>
    <t xml:space="preserve">        Recursos Destinados à Assistência Social</t>
  </si>
  <si>
    <t xml:space="preserve">        Recursos de Operações de Crédito (exceto destinados à Educação e à Saúde)</t>
  </si>
  <si>
    <t xml:space="preserve">        Recursos destinados ao RPPS - Plano Previdenciário</t>
  </si>
  <si>
    <t xml:space="preserve">        Recursos destinados ao RPPS - Plano Financeiro</t>
  </si>
  <si>
    <t xml:space="preserve">        Recursos de Alienação de Bens/Ativos</t>
  </si>
  <si>
    <t>TOTAL DOS RECURSOS VINCULADOS (I)</t>
  </si>
  <si>
    <t>TOTAL DOS RECURSOS NÃO VINCULADOS (II)</t>
  </si>
  <si>
    <t xml:space="preserve">        Recursos Ordinários</t>
  </si>
  <si>
    <t xml:space="preserve">        Vencimentos, Vantagens e Outras Despesas Variáveis </t>
  </si>
  <si>
    <t xml:space="preserve">        Obrigações Patronais </t>
  </si>
  <si>
    <t xml:space="preserve">        Benefícios Previdenciários </t>
  </si>
  <si>
    <t xml:space="preserve">        Aposentadorias, Reserva e Reformas </t>
  </si>
  <si>
    <t xml:space="preserve">        Pensões </t>
  </si>
  <si>
    <t xml:space="preserve">        Outros Benefícios Previdenciários </t>
  </si>
  <si>
    <t>DÍVIDA CONTRATUAL DE PPP</t>
  </si>
  <si>
    <t xml:space="preserve">APROPRIAÇÃO DE DEPÓSITOS JUDICIAIS - LC 151/2015 </t>
  </si>
  <si>
    <t xml:space="preserve">AOS ESTADOS (I) </t>
  </si>
  <si>
    <t xml:space="preserve">AOS MUNICÍPIOS (II) </t>
  </si>
  <si>
    <t xml:space="preserve">ÀS ENTIDADES CONTROLADAS (III) </t>
  </si>
  <si>
    <t xml:space="preserve">POR MEIO DE FUNDOS E PROGRAMAS (IV) </t>
  </si>
  <si>
    <t xml:space="preserve">    Em Operações de Crédito Externas </t>
  </si>
  <si>
    <t xml:space="preserve">    Em Operações de Crédito Internas </t>
  </si>
  <si>
    <t>TOTAL GARANTIAS CONCEDIDAS (V) = (I + II + III + IV)</t>
  </si>
  <si>
    <t>RECEITA CORRENTE LÍQUIDA - RCL (VI)</t>
  </si>
  <si>
    <t>% do TOTAL DAS GARANTIAS sobre a RCL (V/VI)</t>
  </si>
  <si>
    <t xml:space="preserve">      Em Garantia às Operações de Crédito Externas </t>
  </si>
  <si>
    <t xml:space="preserve">      Em Garantia às Operações de Crédito Internas </t>
  </si>
  <si>
    <t xml:space="preserve">DOS ESTADOS (VII) </t>
  </si>
  <si>
    <t xml:space="preserve">DOS MUNICÍPIOS (VIII) </t>
  </si>
  <si>
    <t xml:space="preserve">DAS ENTIDADES CONTROLADAS (IX) </t>
  </si>
  <si>
    <t xml:space="preserve">EM GARANTIAS POR MEIO DE FUNDOS E PROGRAMAS (X) </t>
  </si>
  <si>
    <t xml:space="preserve">TOTAL CONTRAGARANTIAS RECEBIDAS (XI) = (VII + VIII + IX + X) </t>
  </si>
  <si>
    <t xml:space="preserve">            Operações de Crédito Previstas no art. 7° § 3º da RSF n° 43/2001 (I)</t>
  </si>
  <si>
    <t xml:space="preserve">            Operações de Crédito Previstas no art. 7° § 3º da RSF n° 43/2001 (II)</t>
  </si>
  <si>
    <t>TOTAL (III)</t>
  </si>
  <si>
    <t xml:space="preserve">  Receita Corrente Líquida - RCL (IV)</t>
  </si>
  <si>
    <t xml:space="preserve">  Operações Vedadas (V) </t>
  </si>
  <si>
    <t xml:space="preserve">  Total Considerado para Fins da Apuração do Cumprimento do Limite (VI) =  (IIIa + V - Ia - IIa) </t>
  </si>
  <si>
    <t>Limite de Alerta (inciso II do §1º do art. 59 da LRF) - &lt;%&gt;</t>
  </si>
  <si>
    <t>Tabela 1 - Demonstrativo da Despesa com Pessoal</t>
  </si>
  <si>
    <t xml:space="preserve">        Outros Recursos não Vinculados </t>
  </si>
  <si>
    <t>PREFEITURA MUNICIPAL DE INDAIATUBA</t>
  </si>
  <si>
    <t>Av. Eng. Fabio R. Barnabe, 2800 - Jd. Esplanada II</t>
  </si>
  <si>
    <t>C.N.P.J. 44.733.608/0001-09</t>
  </si>
  <si>
    <t>Telefone: (19) 3834-9000</t>
  </si>
  <si>
    <t>Período: 2º Quadrimestre</t>
  </si>
  <si>
    <t>NILSON ALCIDES GASPAR</t>
  </si>
  <si>
    <t>PREFEITO MUNICIPAL</t>
  </si>
  <si>
    <t>MARIANA ALVES RIZATO DE CASTRO</t>
  </si>
  <si>
    <t>CONTADORA</t>
  </si>
  <si>
    <t>LUIS HENRIQUE BORTOLETTO</t>
  </si>
  <si>
    <t>COORDENADOR DE SERVIÇOS DE CONTABILIDADE</t>
  </si>
  <si>
    <t>FONTE: Sistema CECAM, Unidade Responsável: CONTABILIDADE. Emissão: 17/09/2019, às 08:30:59. Assinado Digitalmente no dia 17/09/2019, às 08:30:59.</t>
  </si>
  <si>
    <t>FONTE: Sistema CECAM, Unidade Responsável: CONTABILIDADE. Emissão: 17/09/2019, às 08:31:16. Assinado Digitalmente no dia 17/09/2019, às 08:31:16.</t>
  </si>
  <si>
    <t>FONTE: Sistema CECAM, Unidade Responsável: CONTABILIDADE. Emissão: 17/09/2019, às 08:31:25. Assinado Digitalmente no dia 17/09/2019, às 08:31:25.</t>
  </si>
  <si>
    <t>FONTE: Sistema CECAM, Unidade Responsável: CONTABILIDADE. Emissão: 17/09/2019, às 08:31:27. Assinado Digitalmente no dia 17/09/2019, às 08:31:27.</t>
  </si>
  <si>
    <t>FONTE: Sistema CECAM, Unidade Responsável: CONTABILIDADE. Emissão: 17/09/2019, às 08:31:38. Assinado Digitalmente no dia 17/09/2019, às 08:31:38.</t>
  </si>
  <si>
    <t>FONTE: Sistema CECAM, Unidade Responsável: CONTABILIDADE. Emissão: 17/09/2019, às 08:31:39. Assinado Digitalmente no dia 17/09/2019, às 08:31:39.</t>
  </si>
  <si>
    <t>CRC - SP 321123/O-4</t>
  </si>
  <si>
    <t>CRC-SP 289944/O-3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</si>
</sst>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u val="single"/>
      <sz val="8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indent="1"/>
    </xf>
    <xf numFmtId="164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37" fontId="3" fillId="0" borderId="13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justify" vertical="top"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9" fillId="0" borderId="0" xfId="0" applyNumberFormat="1" applyFont="1" applyFill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Fill="1" applyAlignment="1">
      <alignment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37" fontId="3" fillId="34" borderId="13" xfId="0" applyNumberFormat="1" applyFont="1" applyFill="1" applyBorder="1" applyAlignment="1">
      <alignment/>
    </xf>
    <xf numFmtId="0" fontId="2" fillId="34" borderId="23" xfId="0" applyFont="1" applyFill="1" applyBorder="1" applyAlignment="1">
      <alignment horizontal="center" vertical="top" wrapText="1"/>
    </xf>
    <xf numFmtId="0" fontId="2" fillId="34" borderId="12" xfId="0" applyNumberFormat="1" applyFont="1" applyFill="1" applyBorder="1" applyAlignment="1">
      <alignment horizontal="center"/>
    </xf>
    <xf numFmtId="0" fontId="3" fillId="0" borderId="13" xfId="50" applyNumberFormat="1" applyFont="1" applyFill="1" applyBorder="1" applyAlignment="1">
      <alignment/>
      <protection/>
    </xf>
    <xf numFmtId="0" fontId="3" fillId="0" borderId="15" xfId="50" applyNumberFormat="1" applyFont="1" applyFill="1" applyBorder="1" applyAlignment="1">
      <alignment/>
      <protection/>
    </xf>
    <xf numFmtId="0" fontId="2" fillId="34" borderId="18" xfId="0" applyFont="1" applyFill="1" applyBorder="1" applyAlignment="1">
      <alignment horizontal="center" wrapText="1"/>
    </xf>
    <xf numFmtId="0" fontId="2" fillId="34" borderId="13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49" fontId="9" fillId="0" borderId="0" xfId="0" applyNumberFormat="1" applyFont="1" applyFill="1" applyAlignment="1">
      <alignment/>
    </xf>
    <xf numFmtId="49" fontId="3" fillId="0" borderId="2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/>
    </xf>
    <xf numFmtId="10" fontId="3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0" xfId="0" applyNumberFormat="1" applyFont="1" applyFill="1" applyBorder="1" applyAlignment="1">
      <alignment horizontal="left" indent="1"/>
    </xf>
    <xf numFmtId="49" fontId="10" fillId="34" borderId="16" xfId="0" applyNumberFormat="1" applyFont="1" applyFill="1" applyBorder="1" applyAlignment="1">
      <alignment horizontal="center"/>
    </xf>
    <xf numFmtId="49" fontId="10" fillId="34" borderId="17" xfId="0" applyNumberFormat="1" applyFont="1" applyFill="1" applyBorder="1" applyAlignment="1">
      <alignment horizontal="center"/>
    </xf>
    <xf numFmtId="0" fontId="10" fillId="34" borderId="18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justify" vertical="top" wrapText="1"/>
    </xf>
    <xf numFmtId="0" fontId="2" fillId="34" borderId="15" xfId="50" applyNumberFormat="1" applyFont="1" applyFill="1" applyBorder="1" applyAlignment="1">
      <alignment horizontal="center"/>
      <protection/>
    </xf>
    <xf numFmtId="0" fontId="5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2" fillId="34" borderId="24" xfId="50" applyNumberFormat="1" applyFont="1" applyFill="1" applyBorder="1" applyAlignment="1">
      <alignment horizontal="center"/>
      <protection/>
    </xf>
    <xf numFmtId="0" fontId="10" fillId="34" borderId="10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 vertical="top" wrapText="1"/>
    </xf>
    <xf numFmtId="0" fontId="10" fillId="34" borderId="14" xfId="0" applyNumberFormat="1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49" fontId="2" fillId="34" borderId="24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2" fillId="34" borderId="24" xfId="0" applyNumberFormat="1" applyFont="1" applyFill="1" applyBorder="1" applyAlignment="1">
      <alignment horizontal="center"/>
    </xf>
    <xf numFmtId="0" fontId="3" fillId="0" borderId="23" xfId="50" applyNumberFormat="1" applyFont="1" applyFill="1" applyBorder="1" applyAlignment="1">
      <alignment/>
      <protection/>
    </xf>
    <xf numFmtId="0" fontId="3" fillId="0" borderId="23" xfId="50" applyNumberFormat="1" applyFont="1" applyFill="1" applyBorder="1" applyAlignment="1">
      <alignment horizontal="left"/>
      <protection/>
    </xf>
    <xf numFmtId="0" fontId="3" fillId="34" borderId="15" xfId="50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40" fontId="3" fillId="0" borderId="0" xfId="0" applyNumberFormat="1" applyFont="1" applyBorder="1" applyAlignment="1">
      <alignment horizontal="right" vertical="top" wrapText="1"/>
    </xf>
    <xf numFmtId="10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/>
    </xf>
    <xf numFmtId="0" fontId="10" fillId="34" borderId="27" xfId="0" applyNumberFormat="1" applyFont="1" applyFill="1" applyBorder="1" applyAlignment="1">
      <alignment horizontal="center"/>
    </xf>
    <xf numFmtId="0" fontId="12" fillId="0" borderId="0" xfId="50" applyFont="1" applyAlignment="1">
      <alignment/>
      <protection/>
    </xf>
    <xf numFmtId="0" fontId="12" fillId="0" borderId="19" xfId="50" applyFont="1" applyBorder="1" applyAlignment="1">
      <alignment horizontal="left" vertical="center"/>
      <protection/>
    </xf>
    <xf numFmtId="43" fontId="3" fillId="0" borderId="16" xfId="63" applyFont="1" applyFill="1" applyBorder="1" applyAlignment="1">
      <alignment horizontal="right"/>
    </xf>
    <xf numFmtId="43" fontId="3" fillId="0" borderId="17" xfId="63" applyFont="1" applyFill="1" applyBorder="1" applyAlignment="1">
      <alignment horizontal="right"/>
    </xf>
    <xf numFmtId="43" fontId="3" fillId="0" borderId="15" xfId="63" applyFont="1" applyFill="1" applyBorder="1" applyAlignment="1">
      <alignment horizontal="right"/>
    </xf>
    <xf numFmtId="43" fontId="3" fillId="0" borderId="24" xfId="63" applyFont="1" applyFill="1" applyBorder="1" applyAlignment="1">
      <alignment horizontal="right"/>
    </xf>
    <xf numFmtId="43" fontId="3" fillId="0" borderId="19" xfId="63" applyFont="1" applyBorder="1" applyAlignment="1">
      <alignment horizontal="right" wrapText="1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3" fontId="3" fillId="0" borderId="0" xfId="63" applyFont="1" applyFill="1" applyBorder="1" applyAlignment="1">
      <alignment horizontal="right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/>
    </xf>
    <xf numFmtId="43" fontId="3" fillId="0" borderId="13" xfId="63" applyFont="1" applyFill="1" applyBorder="1" applyAlignment="1">
      <alignment horizontal="right"/>
    </xf>
    <xf numFmtId="43" fontId="3" fillId="0" borderId="12" xfId="63" applyFont="1" applyFill="1" applyBorder="1" applyAlignment="1">
      <alignment horizontal="right"/>
    </xf>
    <xf numFmtId="43" fontId="0" fillId="0" borderId="13" xfId="63" applyFont="1" applyFill="1" applyBorder="1" applyAlignment="1">
      <alignment horizontal="right"/>
    </xf>
    <xf numFmtId="43" fontId="0" fillId="0" borderId="12" xfId="63" applyFont="1" applyFill="1" applyBorder="1" applyAlignment="1">
      <alignment horizontal="right"/>
    </xf>
    <xf numFmtId="37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164" fontId="12" fillId="0" borderId="20" xfId="0" applyNumberFormat="1" applyFont="1" applyBorder="1" applyAlignment="1">
      <alignment horizontal="right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34" borderId="15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wrapText="1"/>
    </xf>
    <xf numFmtId="0" fontId="2" fillId="34" borderId="22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0" xfId="0" applyNumberFormat="1" applyFont="1" applyFill="1" applyBorder="1" applyAlignment="1">
      <alignment/>
    </xf>
    <xf numFmtId="43" fontId="3" fillId="0" borderId="0" xfId="63" applyFont="1" applyBorder="1" applyAlignment="1">
      <alignment horizontal="right" wrapText="1"/>
    </xf>
    <xf numFmtId="43" fontId="2" fillId="0" borderId="16" xfId="63" applyFont="1" applyFill="1" applyBorder="1" applyAlignment="1">
      <alignment horizontal="right"/>
    </xf>
    <xf numFmtId="43" fontId="2" fillId="0" borderId="17" xfId="63" applyFont="1" applyFill="1" applyBorder="1" applyAlignment="1">
      <alignment horizontal="right"/>
    </xf>
    <xf numFmtId="43" fontId="11" fillId="0" borderId="16" xfId="63" applyFont="1" applyFill="1" applyBorder="1" applyAlignment="1">
      <alignment horizontal="right"/>
    </xf>
    <xf numFmtId="43" fontId="11" fillId="0" borderId="11" xfId="63" applyFont="1" applyFill="1" applyBorder="1" applyAlignment="1">
      <alignment horizontal="right"/>
    </xf>
    <xf numFmtId="43" fontId="11" fillId="0" borderId="17" xfId="63" applyFont="1" applyFill="1" applyBorder="1" applyAlignment="1">
      <alignment horizontal="right"/>
    </xf>
    <xf numFmtId="43" fontId="11" fillId="0" borderId="0" xfId="63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3" fillId="0" borderId="2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34" borderId="27" xfId="0" applyNumberFormat="1" applyFont="1" applyFill="1" applyBorder="1" applyAlignment="1">
      <alignment horizontal="center"/>
    </xf>
    <xf numFmtId="0" fontId="2" fillId="34" borderId="21" xfId="0" applyNumberFormat="1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/>
    </xf>
    <xf numFmtId="0" fontId="3" fillId="0" borderId="23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3" fillId="34" borderId="24" xfId="0" applyFont="1" applyFill="1" applyBorder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169" fontId="3" fillId="0" borderId="16" xfId="63" applyNumberFormat="1" applyFont="1" applyFill="1" applyBorder="1" applyAlignment="1">
      <alignment horizontal="right"/>
    </xf>
    <xf numFmtId="169" fontId="3" fillId="0" borderId="18" xfId="63" applyNumberFormat="1" applyFont="1" applyFill="1" applyBorder="1" applyAlignment="1">
      <alignment horizontal="right"/>
    </xf>
    <xf numFmtId="169" fontId="3" fillId="0" borderId="17" xfId="63" applyNumberFormat="1" applyFont="1" applyFill="1" applyBorder="1" applyAlignment="1">
      <alignment horizontal="right"/>
    </xf>
    <xf numFmtId="169" fontId="3" fillId="0" borderId="14" xfId="63" applyNumberFormat="1" applyFont="1" applyFill="1" applyBorder="1" applyAlignment="1">
      <alignment horizontal="right"/>
    </xf>
    <xf numFmtId="169" fontId="3" fillId="0" borderId="10" xfId="63" applyNumberFormat="1" applyFont="1" applyFill="1" applyBorder="1" applyAlignment="1">
      <alignment horizontal="right"/>
    </xf>
    <xf numFmtId="169" fontId="3" fillId="0" borderId="27" xfId="63" applyNumberFormat="1" applyFont="1" applyFill="1" applyBorder="1" applyAlignment="1">
      <alignment horizontal="right"/>
    </xf>
    <xf numFmtId="169" fontId="3" fillId="0" borderId="23" xfId="63" applyNumberFormat="1" applyFont="1" applyFill="1" applyBorder="1" applyAlignment="1">
      <alignment horizontal="right"/>
    </xf>
    <xf numFmtId="169" fontId="3" fillId="0" borderId="22" xfId="63" applyNumberFormat="1" applyFont="1" applyFill="1" applyBorder="1" applyAlignment="1">
      <alignment horizontal="right"/>
    </xf>
    <xf numFmtId="169" fontId="18" fillId="0" borderId="17" xfId="63" applyNumberFormat="1" applyFont="1" applyFill="1" applyBorder="1" applyAlignment="1">
      <alignment horizontal="right"/>
    </xf>
    <xf numFmtId="169" fontId="18" fillId="0" borderId="0" xfId="63" applyNumberFormat="1" applyFont="1" applyFill="1" applyBorder="1" applyAlignment="1">
      <alignment horizontal="right"/>
    </xf>
    <xf numFmtId="169" fontId="3" fillId="0" borderId="0" xfId="63" applyNumberFormat="1" applyFont="1" applyFill="1" applyBorder="1" applyAlignment="1">
      <alignment horizontal="right"/>
    </xf>
    <xf numFmtId="169" fontId="3" fillId="34" borderId="24" xfId="63" applyNumberFormat="1" applyFont="1" applyFill="1" applyBorder="1" applyAlignment="1">
      <alignment horizontal="right"/>
    </xf>
    <xf numFmtId="169" fontId="3" fillId="0" borderId="23" xfId="63" applyNumberFormat="1" applyFont="1" applyBorder="1" applyAlignment="1">
      <alignment wrapText="1"/>
    </xf>
    <xf numFmtId="169" fontId="3" fillId="0" borderId="17" xfId="63" applyNumberFormat="1" applyFont="1" applyBorder="1" applyAlignment="1">
      <alignment wrapText="1"/>
    </xf>
    <xf numFmtId="169" fontId="3" fillId="0" borderId="17" xfId="63" applyNumberFormat="1" applyFont="1" applyFill="1" applyBorder="1" applyAlignment="1">
      <alignment/>
    </xf>
    <xf numFmtId="169" fontId="3" fillId="0" borderId="18" xfId="63" applyNumberFormat="1" applyFont="1" applyBorder="1" applyAlignment="1">
      <alignment wrapText="1"/>
    </xf>
    <xf numFmtId="169" fontId="3" fillId="0" borderId="16" xfId="63" applyNumberFormat="1" applyFont="1" applyBorder="1" applyAlignment="1">
      <alignment horizontal="right" wrapText="1"/>
    </xf>
    <xf numFmtId="169" fontId="3" fillId="0" borderId="17" xfId="63" applyNumberFormat="1" applyFont="1" applyBorder="1" applyAlignment="1">
      <alignment horizontal="right" wrapText="1"/>
    </xf>
    <xf numFmtId="169" fontId="3" fillId="0" borderId="18" xfId="63" applyNumberFormat="1" applyFont="1" applyBorder="1" applyAlignment="1">
      <alignment horizontal="right" wrapText="1"/>
    </xf>
    <xf numFmtId="169" fontId="3" fillId="0" borderId="21" xfId="63" applyNumberFormat="1" applyFont="1" applyFill="1" applyBorder="1" applyAlignment="1">
      <alignment horizontal="right"/>
    </xf>
    <xf numFmtId="169" fontId="3" fillId="0" borderId="15" xfId="63" applyNumberFormat="1" applyFont="1" applyFill="1" applyBorder="1" applyAlignment="1">
      <alignment horizontal="right"/>
    </xf>
    <xf numFmtId="169" fontId="3" fillId="0" borderId="24" xfId="63" applyNumberFormat="1" applyFont="1" applyFill="1" applyBorder="1" applyAlignment="1">
      <alignment horizontal="right"/>
    </xf>
    <xf numFmtId="169" fontId="3" fillId="34" borderId="15" xfId="63" applyNumberFormat="1" applyFont="1" applyFill="1" applyBorder="1" applyAlignment="1">
      <alignment horizontal="right"/>
    </xf>
    <xf numFmtId="169" fontId="3" fillId="0" borderId="17" xfId="63" applyNumberFormat="1" applyFont="1" applyFill="1" applyBorder="1" applyAlignment="1">
      <alignment horizontal="right" indent="2"/>
    </xf>
    <xf numFmtId="169" fontId="3" fillId="0" borderId="20" xfId="63" applyNumberFormat="1" applyFont="1" applyFill="1" applyBorder="1" applyAlignment="1">
      <alignment horizontal="right"/>
    </xf>
    <xf numFmtId="49" fontId="10" fillId="34" borderId="16" xfId="0" applyNumberFormat="1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3" fillId="0" borderId="0" xfId="50" applyNumberFormat="1" applyFont="1" applyFill="1" applyBorder="1" applyAlignment="1">
      <alignment horizontal="left" wrapText="1"/>
      <protection/>
    </xf>
    <xf numFmtId="0" fontId="10" fillId="34" borderId="21" xfId="0" applyNumberFormat="1" applyFont="1" applyFill="1" applyBorder="1" applyAlignment="1">
      <alignment horizontal="center"/>
    </xf>
    <xf numFmtId="0" fontId="10" fillId="34" borderId="11" xfId="0" applyNumberFormat="1" applyFont="1" applyFill="1" applyBorder="1" applyAlignment="1">
      <alignment horizontal="center"/>
    </xf>
    <xf numFmtId="0" fontId="10" fillId="34" borderId="27" xfId="0" applyNumberFormat="1" applyFont="1" applyFill="1" applyBorder="1" applyAlignment="1">
      <alignment horizontal="center"/>
    </xf>
    <xf numFmtId="0" fontId="10" fillId="34" borderId="22" xfId="0" applyNumberFormat="1" applyFont="1" applyFill="1" applyBorder="1" applyAlignment="1">
      <alignment horizontal="center"/>
    </xf>
    <xf numFmtId="0" fontId="10" fillId="34" borderId="20" xfId="0" applyNumberFormat="1" applyFont="1" applyFill="1" applyBorder="1" applyAlignment="1">
      <alignment horizontal="center"/>
    </xf>
    <xf numFmtId="0" fontId="10" fillId="34" borderId="14" xfId="0" applyNumberFormat="1" applyFont="1" applyFill="1" applyBorder="1" applyAlignment="1">
      <alignment horizontal="center"/>
    </xf>
    <xf numFmtId="0" fontId="10" fillId="34" borderId="15" xfId="0" applyNumberFormat="1" applyFont="1" applyFill="1" applyBorder="1" applyAlignment="1">
      <alignment horizontal="center"/>
    </xf>
    <xf numFmtId="0" fontId="10" fillId="34" borderId="13" xfId="0" applyNumberFormat="1" applyFont="1" applyFill="1" applyBorder="1" applyAlignment="1">
      <alignment horizontal="center"/>
    </xf>
    <xf numFmtId="0" fontId="10" fillId="34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3" fillId="0" borderId="0" xfId="50" applyNumberFormat="1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 horizontal="right" vertical="center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12" fillId="0" borderId="30" xfId="50" applyFont="1" applyBorder="1" applyAlignment="1">
      <alignment horizontal="left" vertical="center"/>
      <protection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34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3" fillId="34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2" fillId="34" borderId="27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2" fillId="34" borderId="18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7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%20-%20Luis%20-%20Contabilidade-Planejamento%20(dia%20a%20dia)\LRF%20-%20Publica&#231;&#245;es\2019\RGF%20-%201&#186;%20QUAD\1Q%20STN%20RGF%20-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GF-Anexo 01"/>
      <sheetName val="RGF-Anexo 02"/>
      <sheetName val="RGF-Anexo 03"/>
      <sheetName val="RGF-Anexo 04"/>
      <sheetName val="RGF-Anexo 05"/>
      <sheetName val="RGF-Anexo 06"/>
    </sheetNames>
    <sheetDataSet>
      <sheetData sheetId="0">
        <row r="48">
          <cell r="B48">
            <v>1006907295.36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3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 customHeight="1"/>
  <cols>
    <col min="1" max="1" width="63.7109375" style="114" customWidth="1"/>
    <col min="2" max="14" width="14.00390625" style="114" customWidth="1"/>
    <col min="15" max="15" width="15.8515625" style="114" bestFit="1" customWidth="1"/>
    <col min="16" max="16384" width="9.140625" style="114" customWidth="1"/>
  </cols>
  <sheetData>
    <row r="1" ht="12.75"/>
    <row r="2" ht="25.5" customHeight="1">
      <c r="A2" s="161" t="s">
        <v>301</v>
      </c>
    </row>
    <row r="3" ht="15.75" customHeight="1">
      <c r="A3" s="162" t="s">
        <v>302</v>
      </c>
    </row>
    <row r="4" ht="15.75" customHeight="1">
      <c r="A4" s="162" t="s">
        <v>303</v>
      </c>
    </row>
    <row r="5" ht="15.75" customHeight="1">
      <c r="A5" s="162" t="s">
        <v>304</v>
      </c>
    </row>
    <row r="6" spans="1:15" ht="15.75">
      <c r="A6" s="38" t="s">
        <v>299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2.75">
      <c r="A8" s="24" t="s">
        <v>301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5" ht="12.75">
      <c r="A9" s="111" t="s">
        <v>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ht="12.75">
      <c r="A10" s="112" t="s">
        <v>11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5" ht="12.75">
      <c r="A11" s="111" t="s">
        <v>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1:15" ht="12.75">
      <c r="A12" s="24" t="s">
        <v>305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15" ht="12.75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ht="12.75">
      <c r="A14" s="110" t="s">
        <v>103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3">
        <v>1</v>
      </c>
    </row>
    <row r="15" spans="1:15" ht="11.25" customHeight="1">
      <c r="A15" s="41"/>
      <c r="B15" s="217" t="s">
        <v>46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9"/>
    </row>
    <row r="16" spans="1:15" ht="11.25" customHeight="1">
      <c r="A16" s="54"/>
      <c r="B16" s="220" t="s">
        <v>34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2"/>
    </row>
    <row r="17" spans="1:15" ht="11.25" customHeight="1">
      <c r="A17" s="54" t="s">
        <v>15</v>
      </c>
      <c r="B17" s="223" t="s">
        <v>47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5"/>
      <c r="O17" s="101" t="s">
        <v>48</v>
      </c>
    </row>
    <row r="18" spans="1:15" ht="11.25" customHeight="1">
      <c r="A18" s="54"/>
      <c r="B18" s="208" t="s">
        <v>167</v>
      </c>
      <c r="C18" s="208" t="s">
        <v>168</v>
      </c>
      <c r="D18" s="208" t="s">
        <v>169</v>
      </c>
      <c r="E18" s="208" t="s">
        <v>170</v>
      </c>
      <c r="F18" s="208" t="s">
        <v>171</v>
      </c>
      <c r="G18" s="208" t="s">
        <v>172</v>
      </c>
      <c r="H18" s="208" t="s">
        <v>173</v>
      </c>
      <c r="I18" s="208" t="s">
        <v>174</v>
      </c>
      <c r="J18" s="208" t="s">
        <v>175</v>
      </c>
      <c r="K18" s="208" t="s">
        <v>176</v>
      </c>
      <c r="L18" s="208" t="s">
        <v>177</v>
      </c>
      <c r="M18" s="211" t="s">
        <v>178</v>
      </c>
      <c r="N18" s="67" t="s">
        <v>89</v>
      </c>
      <c r="O18" s="80" t="s">
        <v>49</v>
      </c>
    </row>
    <row r="19" spans="1:15" ht="11.25" customHeight="1">
      <c r="A19" s="54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12"/>
      <c r="N19" s="68" t="s">
        <v>179</v>
      </c>
      <c r="O19" s="80" t="s">
        <v>50</v>
      </c>
    </row>
    <row r="20" spans="1:15" ht="11.25" customHeight="1">
      <c r="A20" s="54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12"/>
      <c r="N20" s="68" t="s">
        <v>180</v>
      </c>
      <c r="O20" s="81" t="s">
        <v>181</v>
      </c>
    </row>
    <row r="21" spans="1:15" ht="11.25" customHeight="1">
      <c r="A21" s="42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3"/>
      <c r="N21" s="69" t="s">
        <v>52</v>
      </c>
      <c r="O21" s="82" t="s">
        <v>53</v>
      </c>
    </row>
    <row r="22" spans="1:15" ht="11.25" customHeight="1">
      <c r="A22" s="90" t="s">
        <v>36</v>
      </c>
      <c r="B22" s="183">
        <f aca="true" t="shared" si="0" ref="B22:M22">B23+B27+B31</f>
        <v>33308056.970000003</v>
      </c>
      <c r="C22" s="183">
        <f t="shared" si="0"/>
        <v>39285789.989999995</v>
      </c>
      <c r="D22" s="183">
        <f t="shared" si="0"/>
        <v>50455973.440000005</v>
      </c>
      <c r="E22" s="183">
        <f t="shared" si="0"/>
        <v>39222607.82</v>
      </c>
      <c r="F22" s="183">
        <f t="shared" si="0"/>
        <v>35893646.08</v>
      </c>
      <c r="G22" s="183">
        <f t="shared" si="0"/>
        <v>34721775.79</v>
      </c>
      <c r="H22" s="183">
        <f t="shared" si="0"/>
        <v>37680980.12</v>
      </c>
      <c r="I22" s="183">
        <f t="shared" si="0"/>
        <v>40042624.699999996</v>
      </c>
      <c r="J22" s="183">
        <f t="shared" si="0"/>
        <v>37386916.22</v>
      </c>
      <c r="K22" s="183">
        <f t="shared" si="0"/>
        <v>44105906.32000001</v>
      </c>
      <c r="L22" s="183">
        <f t="shared" si="0"/>
        <v>42686008.309999995</v>
      </c>
      <c r="M22" s="183">
        <f t="shared" si="0"/>
        <v>39974844.95</v>
      </c>
      <c r="N22" s="202">
        <f aca="true" t="shared" si="1" ref="N22:N37">SUM(B22:M22)</f>
        <v>474765130.71</v>
      </c>
      <c r="O22" s="183">
        <f>O23+O27+O31</f>
        <v>0</v>
      </c>
    </row>
    <row r="23" spans="1:15" ht="11.25" customHeight="1">
      <c r="A23" s="91" t="s">
        <v>104</v>
      </c>
      <c r="B23" s="185">
        <f aca="true" t="shared" si="2" ref="B23:M23">SUM(B24:B26)</f>
        <v>28980780.330000002</v>
      </c>
      <c r="C23" s="185">
        <f t="shared" si="2"/>
        <v>34930789.08</v>
      </c>
      <c r="D23" s="185">
        <f t="shared" si="2"/>
        <v>44349976.300000004</v>
      </c>
      <c r="E23" s="185">
        <f t="shared" si="2"/>
        <v>35157033.92</v>
      </c>
      <c r="F23" s="185">
        <f t="shared" si="2"/>
        <v>31450065.24</v>
      </c>
      <c r="G23" s="185">
        <f t="shared" si="2"/>
        <v>30339156.759999998</v>
      </c>
      <c r="H23" s="185">
        <f t="shared" si="2"/>
        <v>32675092.41</v>
      </c>
      <c r="I23" s="185">
        <f t="shared" si="2"/>
        <v>34631685.43</v>
      </c>
      <c r="J23" s="185">
        <f t="shared" si="2"/>
        <v>31993393.169999998</v>
      </c>
      <c r="K23" s="185">
        <f t="shared" si="2"/>
        <v>36694066.550000004</v>
      </c>
      <c r="L23" s="185">
        <f t="shared" si="2"/>
        <v>37243944.36</v>
      </c>
      <c r="M23" s="185">
        <f t="shared" si="2"/>
        <v>34474819.63</v>
      </c>
      <c r="N23" s="189">
        <f t="shared" si="1"/>
        <v>412920803.18</v>
      </c>
      <c r="O23" s="185">
        <f>SUM(O24:O26)</f>
        <v>0</v>
      </c>
    </row>
    <row r="24" spans="1:15" ht="11.25" customHeight="1">
      <c r="A24" s="91" t="s">
        <v>268</v>
      </c>
      <c r="B24" s="185">
        <v>24335081.64</v>
      </c>
      <c r="C24" s="193">
        <v>30611620.12</v>
      </c>
      <c r="D24" s="189">
        <v>36341861.99</v>
      </c>
      <c r="E24" s="189">
        <v>30052835.62</v>
      </c>
      <c r="F24" s="189">
        <v>27492433.79</v>
      </c>
      <c r="G24" s="189">
        <v>25773858.11</v>
      </c>
      <c r="H24" s="189">
        <v>27730956.22</v>
      </c>
      <c r="I24" s="189">
        <v>29537839.07</v>
      </c>
      <c r="J24" s="189">
        <v>26825578.08</v>
      </c>
      <c r="K24" s="189">
        <v>31491193.67</v>
      </c>
      <c r="L24" s="189">
        <v>32104230.85</v>
      </c>
      <c r="M24" s="189">
        <v>29330854.05</v>
      </c>
      <c r="N24" s="189">
        <f t="shared" si="1"/>
        <v>351628343.21000004</v>
      </c>
      <c r="O24" s="185"/>
    </row>
    <row r="25" spans="1:15" ht="11.25" customHeight="1">
      <c r="A25" s="91" t="s">
        <v>269</v>
      </c>
      <c r="B25" s="185">
        <v>4645698.69</v>
      </c>
      <c r="C25" s="193">
        <v>4319168.96</v>
      </c>
      <c r="D25" s="189">
        <v>8008114.31</v>
      </c>
      <c r="E25" s="189">
        <v>5104198.3</v>
      </c>
      <c r="F25" s="189">
        <v>3957631.45</v>
      </c>
      <c r="G25" s="189">
        <v>4565298.65</v>
      </c>
      <c r="H25" s="189">
        <v>4944136.19</v>
      </c>
      <c r="I25" s="189">
        <v>5093846.36</v>
      </c>
      <c r="J25" s="189">
        <v>5167815.09</v>
      </c>
      <c r="K25" s="189">
        <v>5202872.88</v>
      </c>
      <c r="L25" s="189">
        <v>5139713.51</v>
      </c>
      <c r="M25" s="189">
        <v>5143965.58</v>
      </c>
      <c r="N25" s="189">
        <f t="shared" si="1"/>
        <v>61292459.97</v>
      </c>
      <c r="O25" s="185"/>
    </row>
    <row r="26" spans="1:15" ht="11.25" customHeight="1">
      <c r="A26" s="91" t="s">
        <v>270</v>
      </c>
      <c r="B26" s="185"/>
      <c r="C26" s="193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>
        <f t="shared" si="1"/>
        <v>0</v>
      </c>
      <c r="O26" s="185"/>
    </row>
    <row r="27" spans="1:15" ht="11.25" customHeight="1">
      <c r="A27" s="91" t="s">
        <v>105</v>
      </c>
      <c r="B27" s="185">
        <f aca="true" t="shared" si="3" ref="B27:M27">SUM(B28:B30)</f>
        <v>3990207.1500000004</v>
      </c>
      <c r="C27" s="185">
        <f t="shared" si="3"/>
        <v>3999700.29</v>
      </c>
      <c r="D27" s="185">
        <f t="shared" si="3"/>
        <v>5764404.67</v>
      </c>
      <c r="E27" s="185">
        <f t="shared" si="3"/>
        <v>3716231.43</v>
      </c>
      <c r="F27" s="185">
        <f t="shared" si="3"/>
        <v>4397232.56</v>
      </c>
      <c r="G27" s="185">
        <f t="shared" si="3"/>
        <v>4039773.04</v>
      </c>
      <c r="H27" s="185">
        <f t="shared" si="3"/>
        <v>4667444.359999999</v>
      </c>
      <c r="I27" s="185">
        <f t="shared" si="3"/>
        <v>5060277.08</v>
      </c>
      <c r="J27" s="185">
        <f t="shared" si="3"/>
        <v>4912618.48</v>
      </c>
      <c r="K27" s="185">
        <f t="shared" si="3"/>
        <v>7060122.000000001</v>
      </c>
      <c r="L27" s="185">
        <f t="shared" si="3"/>
        <v>5089943.4</v>
      </c>
      <c r="M27" s="185">
        <f t="shared" si="3"/>
        <v>5146981.529999999</v>
      </c>
      <c r="N27" s="189">
        <f t="shared" si="1"/>
        <v>57844935.99</v>
      </c>
      <c r="O27" s="185">
        <f>SUM(O28:O30)</f>
        <v>0</v>
      </c>
    </row>
    <row r="28" spans="1:15" ht="11.25" customHeight="1">
      <c r="A28" s="91" t="s">
        <v>271</v>
      </c>
      <c r="B28" s="185">
        <v>3033562.16</v>
      </c>
      <c r="C28" s="193">
        <v>3117668.12</v>
      </c>
      <c r="D28" s="189">
        <v>4655135.96</v>
      </c>
      <c r="E28" s="189">
        <v>3129985.92</v>
      </c>
      <c r="F28" s="189">
        <v>3104672.33</v>
      </c>
      <c r="G28" s="189">
        <v>3115025.54</v>
      </c>
      <c r="H28" s="189">
        <v>3563988.28</v>
      </c>
      <c r="I28" s="189">
        <v>3895154.17</v>
      </c>
      <c r="J28" s="189">
        <v>3698553.04</v>
      </c>
      <c r="K28" s="189">
        <v>5586227.15</v>
      </c>
      <c r="L28" s="189">
        <v>3984520.06</v>
      </c>
      <c r="M28" s="189">
        <v>4012105.88</v>
      </c>
      <c r="N28" s="189">
        <f t="shared" si="1"/>
        <v>44896598.61000001</v>
      </c>
      <c r="O28" s="185"/>
    </row>
    <row r="29" spans="1:15" ht="11.25" customHeight="1">
      <c r="A29" s="91" t="s">
        <v>272</v>
      </c>
      <c r="B29" s="185">
        <v>491517.79</v>
      </c>
      <c r="C29" s="193">
        <v>488350.63</v>
      </c>
      <c r="D29" s="189">
        <v>738931.37</v>
      </c>
      <c r="E29" s="189">
        <v>504860.93</v>
      </c>
      <c r="F29" s="189">
        <v>506753.01</v>
      </c>
      <c r="G29" s="189">
        <v>523657.84</v>
      </c>
      <c r="H29" s="189">
        <v>546196.31</v>
      </c>
      <c r="I29" s="189">
        <v>553338.17</v>
      </c>
      <c r="J29" s="189">
        <v>555377.07</v>
      </c>
      <c r="K29" s="189">
        <v>827331.31</v>
      </c>
      <c r="L29" s="189">
        <v>554839.14</v>
      </c>
      <c r="M29" s="189">
        <v>563674.92</v>
      </c>
      <c r="N29" s="189">
        <f t="shared" si="1"/>
        <v>6854828.490000001</v>
      </c>
      <c r="O29" s="185"/>
    </row>
    <row r="30" spans="1:15" ht="11.25" customHeight="1">
      <c r="A30" s="91" t="s">
        <v>273</v>
      </c>
      <c r="B30" s="185">
        <v>465127.2</v>
      </c>
      <c r="C30" s="193">
        <v>393681.54</v>
      </c>
      <c r="D30" s="189">
        <v>370337.34</v>
      </c>
      <c r="E30" s="189">
        <v>81384.58</v>
      </c>
      <c r="F30" s="189">
        <v>785807.22</v>
      </c>
      <c r="G30" s="189">
        <v>401089.66</v>
      </c>
      <c r="H30" s="189">
        <v>557259.77</v>
      </c>
      <c r="I30" s="189">
        <v>611784.74</v>
      </c>
      <c r="J30" s="189">
        <v>658688.37</v>
      </c>
      <c r="K30" s="189">
        <v>646563.54</v>
      </c>
      <c r="L30" s="189">
        <v>550584.2</v>
      </c>
      <c r="M30" s="189">
        <v>571200.73</v>
      </c>
      <c r="N30" s="189">
        <f t="shared" si="1"/>
        <v>6093508.890000001</v>
      </c>
      <c r="O30" s="185"/>
    </row>
    <row r="31" spans="1:15" ht="11.25" customHeight="1">
      <c r="A31" s="91" t="s">
        <v>106</v>
      </c>
      <c r="B31" s="185">
        <v>337069.49</v>
      </c>
      <c r="C31" s="193">
        <v>355300.62</v>
      </c>
      <c r="D31" s="189">
        <v>341592.47</v>
      </c>
      <c r="E31" s="189">
        <v>349342.47</v>
      </c>
      <c r="F31" s="189">
        <v>46348.28</v>
      </c>
      <c r="G31" s="189">
        <v>342845.99</v>
      </c>
      <c r="H31" s="189">
        <v>338443.35</v>
      </c>
      <c r="I31" s="189">
        <v>350662.19</v>
      </c>
      <c r="J31" s="189">
        <v>480904.57</v>
      </c>
      <c r="K31" s="189">
        <v>351717.77</v>
      </c>
      <c r="L31" s="189">
        <v>352120.55</v>
      </c>
      <c r="M31" s="185">
        <v>353043.79</v>
      </c>
      <c r="N31" s="189">
        <f t="shared" si="1"/>
        <v>3999391.5399999996</v>
      </c>
      <c r="O31" s="185"/>
    </row>
    <row r="32" spans="1:15" ht="11.25" customHeight="1">
      <c r="A32" s="3" t="s">
        <v>57</v>
      </c>
      <c r="B32" s="185">
        <f aca="true" t="shared" si="4" ref="B32:M32">B33+B34+B35+B36</f>
        <v>3664675.88</v>
      </c>
      <c r="C32" s="185">
        <f t="shared" si="4"/>
        <v>3724630.18</v>
      </c>
      <c r="D32" s="185">
        <f t="shared" si="4"/>
        <v>5310858.65</v>
      </c>
      <c r="E32" s="185">
        <f t="shared" si="4"/>
        <v>3400559.7800000003</v>
      </c>
      <c r="F32" s="185">
        <f t="shared" si="4"/>
        <v>4152480.04</v>
      </c>
      <c r="G32" s="185">
        <f t="shared" si="4"/>
        <v>3965184.73</v>
      </c>
      <c r="H32" s="185">
        <f t="shared" si="4"/>
        <v>4890035.569999999</v>
      </c>
      <c r="I32" s="185">
        <f t="shared" si="4"/>
        <v>4932168.5200000005</v>
      </c>
      <c r="J32" s="185">
        <f t="shared" si="4"/>
        <v>4859539.64</v>
      </c>
      <c r="K32" s="185">
        <f t="shared" si="4"/>
        <v>6518814.77</v>
      </c>
      <c r="L32" s="185">
        <f t="shared" si="4"/>
        <v>5097155.47</v>
      </c>
      <c r="M32" s="185">
        <f t="shared" si="4"/>
        <v>4829397.97</v>
      </c>
      <c r="N32" s="189">
        <f t="shared" si="1"/>
        <v>55345501.2</v>
      </c>
      <c r="O32" s="206">
        <f>O33+O34+O35+O36</f>
        <v>0</v>
      </c>
    </row>
    <row r="33" spans="1:15" ht="11.25" customHeight="1">
      <c r="A33" s="13" t="s">
        <v>37</v>
      </c>
      <c r="B33" s="185">
        <v>26294.27</v>
      </c>
      <c r="C33" s="193">
        <v>68973.69</v>
      </c>
      <c r="D33" s="189">
        <v>34748.12</v>
      </c>
      <c r="E33" s="189">
        <v>25158.95</v>
      </c>
      <c r="F33" s="189">
        <v>96155.17</v>
      </c>
      <c r="G33" s="189">
        <v>256439.7</v>
      </c>
      <c r="H33" s="189">
        <v>613061.43</v>
      </c>
      <c r="I33" s="189">
        <v>287670.11</v>
      </c>
      <c r="J33" s="189">
        <v>364739.06</v>
      </c>
      <c r="K33" s="189">
        <v>40319.77</v>
      </c>
      <c r="L33" s="189">
        <v>441184.56</v>
      </c>
      <c r="M33" s="189">
        <v>97139.27</v>
      </c>
      <c r="N33" s="189">
        <f t="shared" si="1"/>
        <v>2351884.1</v>
      </c>
      <c r="O33" s="185"/>
    </row>
    <row r="34" spans="1:15" ht="11.25" customHeight="1">
      <c r="A34" s="13" t="s">
        <v>182</v>
      </c>
      <c r="B34" s="185"/>
      <c r="C34" s="193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>
        <f t="shared" si="1"/>
        <v>0</v>
      </c>
      <c r="O34" s="185"/>
    </row>
    <row r="35" spans="1:15" ht="11.25" customHeight="1">
      <c r="A35" s="13" t="s">
        <v>183</v>
      </c>
      <c r="B35" s="185"/>
      <c r="C35" s="193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>
        <f t="shared" si="1"/>
        <v>0</v>
      </c>
      <c r="O35" s="185"/>
    </row>
    <row r="36" spans="1:15" ht="11.25" customHeight="1">
      <c r="A36" s="66" t="s">
        <v>38</v>
      </c>
      <c r="B36" s="184">
        <v>3638381.61</v>
      </c>
      <c r="C36" s="207">
        <v>3655656.49</v>
      </c>
      <c r="D36" s="190">
        <v>5276110.53</v>
      </c>
      <c r="E36" s="190">
        <v>3375400.83</v>
      </c>
      <c r="F36" s="190">
        <v>4056324.87</v>
      </c>
      <c r="G36" s="190">
        <v>3708745.03</v>
      </c>
      <c r="H36" s="190">
        <v>4276974.14</v>
      </c>
      <c r="I36" s="190">
        <v>4644498.41</v>
      </c>
      <c r="J36" s="190">
        <v>4494800.58</v>
      </c>
      <c r="K36" s="190">
        <v>6478495</v>
      </c>
      <c r="L36" s="190">
        <v>4655970.91</v>
      </c>
      <c r="M36" s="190">
        <v>4732258.7</v>
      </c>
      <c r="N36" s="190">
        <f t="shared" si="1"/>
        <v>52993617.10000001</v>
      </c>
      <c r="O36" s="184"/>
    </row>
    <row r="37" spans="1:16" ht="11.25" customHeight="1">
      <c r="A37" s="3" t="s">
        <v>54</v>
      </c>
      <c r="B37" s="184">
        <f aca="true" t="shared" si="5" ref="B37:M37">B22-B32</f>
        <v>29643381.090000004</v>
      </c>
      <c r="C37" s="184">
        <f t="shared" si="5"/>
        <v>35561159.809999995</v>
      </c>
      <c r="D37" s="184">
        <f t="shared" si="5"/>
        <v>45145114.79000001</v>
      </c>
      <c r="E37" s="184">
        <f t="shared" si="5"/>
        <v>35822048.04</v>
      </c>
      <c r="F37" s="184">
        <f t="shared" si="5"/>
        <v>31741166.04</v>
      </c>
      <c r="G37" s="184">
        <f t="shared" si="5"/>
        <v>30756591.06</v>
      </c>
      <c r="H37" s="184">
        <f t="shared" si="5"/>
        <v>32790944.549999997</v>
      </c>
      <c r="I37" s="184">
        <f t="shared" si="5"/>
        <v>35110456.17999999</v>
      </c>
      <c r="J37" s="184">
        <f t="shared" si="5"/>
        <v>32527376.58</v>
      </c>
      <c r="K37" s="184">
        <f t="shared" si="5"/>
        <v>37587091.55000001</v>
      </c>
      <c r="L37" s="184">
        <f t="shared" si="5"/>
        <v>37588852.839999996</v>
      </c>
      <c r="M37" s="184">
        <f t="shared" si="5"/>
        <v>35145446.980000004</v>
      </c>
      <c r="N37" s="184">
        <f t="shared" si="1"/>
        <v>419419629.51</v>
      </c>
      <c r="O37" s="184">
        <f>O22-O32</f>
        <v>0</v>
      </c>
      <c r="P37" s="115"/>
    </row>
    <row r="38" spans="1:15" ht="11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1.25" customHeight="1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1.25" customHeight="1" hidden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1.25" customHeight="1" hidden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1.25" customHeight="1" hidden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1.25" customHeight="1" hidden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1.25" customHeight="1" hidden="1">
      <c r="A44" s="150"/>
      <c r="B44" s="150"/>
      <c r="C44" s="150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7" ht="11.25" customHeight="1">
      <c r="A45" s="74" t="s">
        <v>55</v>
      </c>
      <c r="B45" s="74" t="s">
        <v>3</v>
      </c>
      <c r="C45" s="79" t="s">
        <v>8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1:17" ht="11.25" customHeight="1">
      <c r="A46" s="51" t="s">
        <v>41</v>
      </c>
      <c r="B46" s="203">
        <v>1016781000.1</v>
      </c>
      <c r="C46" s="204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1:17" ht="11.25" customHeight="1">
      <c r="A47" s="50" t="s">
        <v>218</v>
      </c>
      <c r="B47" s="203">
        <v>0</v>
      </c>
      <c r="C47" s="204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17" ht="11.25" customHeight="1">
      <c r="A48" s="50" t="s">
        <v>213</v>
      </c>
      <c r="B48" s="203">
        <f>B46-B47</f>
        <v>1016781000.1</v>
      </c>
      <c r="C48" s="204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1:17" ht="12.75">
      <c r="A49" s="92" t="s">
        <v>214</v>
      </c>
      <c r="B49" s="205">
        <f>N37+O37</f>
        <v>419419629.51</v>
      </c>
      <c r="C49" s="194">
        <f>IF(B48&gt;0,B49*100/B48,0)</f>
        <v>41.249750877401354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1:17" ht="11.25" customHeight="1">
      <c r="A50" s="51" t="s">
        <v>215</v>
      </c>
      <c r="B50" s="203">
        <f>B48*0.54</f>
        <v>549061740.054</v>
      </c>
      <c r="C50" s="204">
        <f>IF(B48&gt;0,B50*100/B48,0)</f>
        <v>54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1:17" ht="11.25" customHeight="1">
      <c r="A51" s="51" t="s">
        <v>216</v>
      </c>
      <c r="B51" s="203">
        <f>B50*0.95</f>
        <v>521608653.0513</v>
      </c>
      <c r="C51" s="204">
        <f>IF(B48&gt;0,B51*100/B48,0)</f>
        <v>51.3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1:17" ht="11.25" customHeight="1">
      <c r="A52" s="51" t="s">
        <v>217</v>
      </c>
      <c r="B52" s="203">
        <f>B50*0.9</f>
        <v>494155566.0486</v>
      </c>
      <c r="C52" s="204">
        <f>IF(B48&gt;0,B52*100/B48,0)</f>
        <v>48.6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1:15" s="115" customFormat="1" ht="11.25" customHeight="1">
      <c r="A53" s="228" t="s">
        <v>312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</row>
    <row r="54" spans="1:15" ht="11.25" customHeight="1">
      <c r="A54" s="216" t="s">
        <v>118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</row>
    <row r="55" spans="1:15" ht="11.25" customHeight="1">
      <c r="A55" s="216" t="s">
        <v>119</v>
      </c>
      <c r="B55" s="216"/>
      <c r="C55" s="216"/>
      <c r="D55" s="216"/>
      <c r="E55" s="216"/>
      <c r="F55" s="216"/>
      <c r="G55" s="216"/>
      <c r="H55" s="1"/>
      <c r="I55" s="1"/>
      <c r="J55" s="1"/>
      <c r="K55" s="1"/>
      <c r="L55" s="1"/>
      <c r="M55" s="1"/>
      <c r="N55" s="1"/>
      <c r="O55" s="1"/>
    </row>
    <row r="61" spans="1:15" ht="11.25" customHeight="1">
      <c r="A61" s="180" t="s">
        <v>306</v>
      </c>
      <c r="B61" s="181"/>
      <c r="C61" s="181"/>
      <c r="D61" s="180" t="s">
        <v>308</v>
      </c>
      <c r="E61" s="181"/>
      <c r="F61" s="181"/>
      <c r="G61" s="181"/>
      <c r="H61" s="181"/>
      <c r="I61" s="181"/>
      <c r="J61" s="180" t="s">
        <v>310</v>
      </c>
      <c r="K61" s="181"/>
      <c r="L61" s="181"/>
      <c r="M61" s="181"/>
      <c r="N61" s="181"/>
      <c r="O61" s="181"/>
    </row>
    <row r="62" spans="1:15" ht="11.25" customHeight="1">
      <c r="A62" s="180" t="s">
        <v>307</v>
      </c>
      <c r="B62" s="181"/>
      <c r="C62" s="181"/>
      <c r="D62" s="180" t="s">
        <v>309</v>
      </c>
      <c r="E62" s="181"/>
      <c r="F62" s="181"/>
      <c r="G62" s="181"/>
      <c r="H62" s="181"/>
      <c r="I62" s="181"/>
      <c r="J62" s="180" t="s">
        <v>311</v>
      </c>
      <c r="K62" s="181"/>
      <c r="L62" s="181"/>
      <c r="M62" s="181"/>
      <c r="N62" s="181"/>
      <c r="O62" s="181"/>
    </row>
    <row r="63" spans="1:15" ht="11.25" customHeight="1">
      <c r="A63" s="227"/>
      <c r="B63" s="227"/>
      <c r="C63" s="227"/>
      <c r="D63" s="226"/>
      <c r="E63" s="226"/>
      <c r="F63" s="226"/>
      <c r="G63" s="226"/>
      <c r="H63" s="226"/>
      <c r="I63" s="226"/>
      <c r="J63" s="229"/>
      <c r="K63" s="229"/>
      <c r="L63" s="229"/>
      <c r="M63" s="229"/>
      <c r="N63" s="229"/>
      <c r="O63" s="229"/>
    </row>
    <row r="67" spans="1:10" ht="16.5" thickBot="1">
      <c r="A67" s="72" t="s">
        <v>131</v>
      </c>
      <c r="B67" s="72"/>
      <c r="C67" s="72"/>
      <c r="D67" s="72"/>
      <c r="E67" s="72"/>
      <c r="F67" s="72"/>
      <c r="G67" s="72"/>
      <c r="H67" s="72"/>
      <c r="I67" s="72"/>
      <c r="J67" s="102"/>
    </row>
    <row r="68" spans="1:10" ht="13.5" thickBot="1">
      <c r="A68" s="230" t="s">
        <v>132</v>
      </c>
      <c r="B68" s="230"/>
      <c r="C68" s="230"/>
      <c r="D68" s="230"/>
      <c r="E68" s="230"/>
      <c r="F68" s="230"/>
      <c r="G68" s="230"/>
      <c r="H68" s="230"/>
      <c r="I68" s="230"/>
      <c r="J68" s="231"/>
    </row>
    <row r="69" spans="1:10" ht="13.5" thickBot="1">
      <c r="A69" s="232" t="s">
        <v>195</v>
      </c>
      <c r="B69" s="214" t="s">
        <v>94</v>
      </c>
      <c r="C69" s="215"/>
      <c r="D69" s="215"/>
      <c r="E69" s="214" t="s">
        <v>95</v>
      </c>
      <c r="F69" s="215"/>
      <c r="G69" s="215"/>
      <c r="H69" s="214" t="s">
        <v>96</v>
      </c>
      <c r="I69" s="215"/>
      <c r="J69" s="215"/>
    </row>
    <row r="70" spans="1:10" ht="13.5" thickBot="1">
      <c r="A70" s="233"/>
      <c r="B70" s="214" t="s">
        <v>184</v>
      </c>
      <c r="C70" s="215"/>
      <c r="D70" s="215"/>
      <c r="E70" s="214" t="s">
        <v>97</v>
      </c>
      <c r="F70" s="215"/>
      <c r="G70" s="215"/>
      <c r="H70" s="214" t="s">
        <v>98</v>
      </c>
      <c r="I70" s="215"/>
      <c r="J70" s="215"/>
    </row>
    <row r="71" spans="1:10" ht="34.5" thickBot="1">
      <c r="A71" s="234"/>
      <c r="B71" s="37" t="s">
        <v>186</v>
      </c>
      <c r="C71" s="37" t="s">
        <v>187</v>
      </c>
      <c r="D71" s="37" t="s">
        <v>188</v>
      </c>
      <c r="E71" s="37" t="s">
        <v>189</v>
      </c>
      <c r="F71" s="37" t="s">
        <v>190</v>
      </c>
      <c r="G71" s="37" t="s">
        <v>191</v>
      </c>
      <c r="H71" s="37" t="s">
        <v>192</v>
      </c>
      <c r="I71" s="37" t="s">
        <v>193</v>
      </c>
      <c r="J71" s="37" t="s">
        <v>194</v>
      </c>
    </row>
    <row r="72" spans="1:10" ht="13.5" thickBot="1">
      <c r="A72" s="103" t="s">
        <v>196</v>
      </c>
      <c r="B72" s="108"/>
      <c r="C72" s="108"/>
      <c r="D72" s="108"/>
      <c r="E72" s="108"/>
      <c r="F72" s="108"/>
      <c r="G72" s="108"/>
      <c r="H72" s="108"/>
      <c r="I72" s="108"/>
      <c r="J72" s="108"/>
    </row>
    <row r="73" spans="1:10" ht="12.75">
      <c r="A73" s="73" t="s">
        <v>133</v>
      </c>
      <c r="B73" s="73"/>
      <c r="C73" s="73"/>
      <c r="D73" s="73"/>
      <c r="E73" s="73"/>
      <c r="F73" s="73"/>
      <c r="G73" s="73"/>
      <c r="H73" s="73"/>
      <c r="I73" s="73"/>
      <c r="J73" s="102"/>
    </row>
  </sheetData>
  <sheetProtection/>
  <mergeCells count="29">
    <mergeCell ref="D63:I63"/>
    <mergeCell ref="A63:C63"/>
    <mergeCell ref="A53:O53"/>
    <mergeCell ref="J63:O63"/>
    <mergeCell ref="A68:J68"/>
    <mergeCell ref="A69:A71"/>
    <mergeCell ref="B69:D69"/>
    <mergeCell ref="E69:G69"/>
    <mergeCell ref="H69:J69"/>
    <mergeCell ref="B70:D70"/>
    <mergeCell ref="E70:G70"/>
    <mergeCell ref="H70:J70"/>
    <mergeCell ref="C18:C21"/>
    <mergeCell ref="A55:G55"/>
    <mergeCell ref="A54:O54"/>
    <mergeCell ref="B15:O15"/>
    <mergeCell ref="B16:O16"/>
    <mergeCell ref="B17:N17"/>
    <mergeCell ref="B18:B21"/>
    <mergeCell ref="I18:I21"/>
    <mergeCell ref="J18:J21"/>
    <mergeCell ref="D18:D21"/>
    <mergeCell ref="E18:E21"/>
    <mergeCell ref="K18:K21"/>
    <mergeCell ref="L18:L21"/>
    <mergeCell ref="M18:M21"/>
    <mergeCell ref="F18:F21"/>
    <mergeCell ref="G18:G21"/>
    <mergeCell ref="H18:H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0.8515625" style="2" bestFit="1" customWidth="1"/>
    <col min="2" max="3" width="18.28125" style="2" customWidth="1"/>
    <col min="4" max="4" width="18.28125" style="5" customWidth="1"/>
    <col min="5" max="8" width="18.28125" style="2" customWidth="1"/>
    <col min="9" max="9" width="9.28125" style="2" customWidth="1"/>
    <col min="10" max="11" width="18.28125" style="2" customWidth="1"/>
    <col min="12" max="12" width="9.28125" style="2" customWidth="1"/>
    <col min="13" max="13" width="18.28125" style="2" customWidth="1"/>
    <col min="14" max="16384" width="9.140625" style="2" customWidth="1"/>
  </cols>
  <sheetData>
    <row r="1" s="117" customFormat="1" ht="12.75">
      <c r="D1" s="118"/>
    </row>
    <row r="2" spans="1:4" s="117" customFormat="1" ht="25.5" customHeight="1">
      <c r="A2" s="163" t="s">
        <v>301</v>
      </c>
      <c r="D2" s="118"/>
    </row>
    <row r="3" spans="1:4" s="117" customFormat="1" ht="15.75" customHeight="1">
      <c r="A3" s="164" t="s">
        <v>302</v>
      </c>
      <c r="D3" s="118"/>
    </row>
    <row r="4" spans="1:4" s="117" customFormat="1" ht="15.75" customHeight="1">
      <c r="A4" s="164" t="s">
        <v>303</v>
      </c>
      <c r="D4" s="118"/>
    </row>
    <row r="5" spans="1:4" s="117" customFormat="1" ht="15.75" customHeight="1">
      <c r="A5" s="164" t="s">
        <v>304</v>
      </c>
      <c r="D5" s="118"/>
    </row>
    <row r="6" spans="1:4" s="117" customFormat="1" ht="15.75">
      <c r="A6" s="38" t="s">
        <v>109</v>
      </c>
      <c r="D6" s="118"/>
    </row>
    <row r="7" spans="1:4" s="117" customFormat="1" ht="12.75">
      <c r="A7" s="109"/>
      <c r="D7" s="118"/>
    </row>
    <row r="8" spans="1:5" s="1" customFormat="1" ht="11.25">
      <c r="A8" s="24" t="s">
        <v>301</v>
      </c>
      <c r="E8" s="3"/>
    </row>
    <row r="9" spans="1:5" s="110" customFormat="1" ht="12.75">
      <c r="A9" s="120" t="s">
        <v>0</v>
      </c>
      <c r="E9" s="119"/>
    </row>
    <row r="10" spans="1:5" s="117" customFormat="1" ht="12.75">
      <c r="A10" s="121" t="s">
        <v>20</v>
      </c>
      <c r="B10" s="120"/>
      <c r="C10" s="120"/>
      <c r="D10" s="120"/>
      <c r="E10" s="120"/>
    </row>
    <row r="11" spans="1:5" s="117" customFormat="1" ht="12.75">
      <c r="A11" s="120" t="s">
        <v>4</v>
      </c>
      <c r="B11" s="120"/>
      <c r="C11" s="120"/>
      <c r="D11" s="120"/>
      <c r="E11" s="120"/>
    </row>
    <row r="12" spans="1:5" s="117" customFormat="1" ht="12.75">
      <c r="A12" s="24" t="s">
        <v>305</v>
      </c>
      <c r="B12" s="121"/>
      <c r="C12" s="121"/>
      <c r="D12" s="121"/>
      <c r="E12" s="121"/>
    </row>
    <row r="13" spans="1:5" s="117" customFormat="1" ht="12.75" hidden="1">
      <c r="A13" s="120"/>
      <c r="B13" s="120"/>
      <c r="C13" s="120"/>
      <c r="D13" s="120"/>
      <c r="E13" s="120"/>
    </row>
    <row r="14" spans="1:5" s="117" customFormat="1" ht="12.75" hidden="1">
      <c r="A14" s="120"/>
      <c r="B14" s="120"/>
      <c r="C14" s="120"/>
      <c r="D14" s="120"/>
      <c r="E14" s="120"/>
    </row>
    <row r="15" spans="1:5" s="117" customFormat="1" ht="12.75" hidden="1">
      <c r="A15" s="120"/>
      <c r="B15" s="120"/>
      <c r="C15" s="120"/>
      <c r="D15" s="120"/>
      <c r="E15" s="120"/>
    </row>
    <row r="16" spans="1:5" s="117" customFormat="1" ht="12.75" hidden="1">
      <c r="A16" s="120"/>
      <c r="B16" s="120"/>
      <c r="C16" s="120"/>
      <c r="D16" s="120"/>
      <c r="E16" s="120"/>
    </row>
    <row r="17" spans="1:5" s="117" customFormat="1" ht="12.75">
      <c r="A17" s="122"/>
      <c r="B17" s="122"/>
      <c r="C17" s="122"/>
      <c r="D17" s="122"/>
      <c r="E17" s="122"/>
    </row>
    <row r="18" spans="1:5" s="117" customFormat="1" ht="12.75">
      <c r="A18" s="117" t="s">
        <v>107</v>
      </c>
      <c r="D18" s="113"/>
      <c r="E18" s="113">
        <v>1</v>
      </c>
    </row>
    <row r="19" spans="1:5" ht="12.75" customHeight="1">
      <c r="A19" s="77" t="s">
        <v>76</v>
      </c>
      <c r="B19" s="44" t="s">
        <v>29</v>
      </c>
      <c r="C19" s="240" t="s">
        <v>91</v>
      </c>
      <c r="D19" s="241"/>
      <c r="E19" s="242"/>
    </row>
    <row r="20" spans="1:5" ht="11.25">
      <c r="A20" s="75"/>
      <c r="B20" s="45" t="s">
        <v>30</v>
      </c>
      <c r="C20" s="140" t="s">
        <v>23</v>
      </c>
      <c r="D20" s="84" t="s">
        <v>24</v>
      </c>
      <c r="E20" s="84" t="s">
        <v>25</v>
      </c>
    </row>
    <row r="21" spans="1:5" s="18" customFormat="1" ht="11.25">
      <c r="A21" s="6" t="s">
        <v>19</v>
      </c>
      <c r="B21" s="189">
        <f>B22+B23+B38+B39</f>
        <v>59712850.12</v>
      </c>
      <c r="C21" s="189">
        <f>C22+C23+C38+C39</f>
        <v>57971277.11</v>
      </c>
      <c r="D21" s="189">
        <f>D22+D23+D38+D39</f>
        <v>55479433.66</v>
      </c>
      <c r="E21" s="185">
        <f>E22+E23+E38+E39</f>
        <v>0</v>
      </c>
    </row>
    <row r="22" spans="1:5" ht="11.25">
      <c r="A22" s="6" t="s">
        <v>26</v>
      </c>
      <c r="B22" s="189"/>
      <c r="C22" s="189"/>
      <c r="D22" s="185"/>
      <c r="E22" s="185"/>
    </row>
    <row r="23" spans="1:5" ht="11.25">
      <c r="A23" s="6" t="s">
        <v>27</v>
      </c>
      <c r="B23" s="189">
        <f>B24+B27+B28+B31+B37</f>
        <v>59712850.12</v>
      </c>
      <c r="C23" s="189">
        <f>C24+C27+C28+C31+C37</f>
        <v>57971277.11</v>
      </c>
      <c r="D23" s="185">
        <f>D24+D27+D28+D31+D37</f>
        <v>55479433.66</v>
      </c>
      <c r="E23" s="185">
        <f>E24+E27+E28+E31+E37</f>
        <v>0</v>
      </c>
    </row>
    <row r="24" spans="1:5" ht="11.25">
      <c r="A24" s="29" t="s">
        <v>219</v>
      </c>
      <c r="B24" s="189">
        <f>B25+B26</f>
        <v>59712850.12</v>
      </c>
      <c r="C24" s="189">
        <f>C25+C26</f>
        <v>57971277.11</v>
      </c>
      <c r="D24" s="185">
        <f>D25+D26</f>
        <v>55479433.66</v>
      </c>
      <c r="E24" s="185">
        <f>E25+E26</f>
        <v>0</v>
      </c>
    </row>
    <row r="25" spans="1:5" ht="11.25">
      <c r="A25" s="29" t="s">
        <v>220</v>
      </c>
      <c r="B25" s="185">
        <v>59712850.12</v>
      </c>
      <c r="C25" s="189">
        <v>57971277.11</v>
      </c>
      <c r="D25" s="185">
        <v>55479433.66</v>
      </c>
      <c r="E25" s="185">
        <v>0</v>
      </c>
    </row>
    <row r="26" spans="1:5" ht="11.25">
      <c r="A26" s="29" t="s">
        <v>221</v>
      </c>
      <c r="B26" s="189"/>
      <c r="C26" s="189"/>
      <c r="D26" s="185"/>
      <c r="E26" s="185"/>
    </row>
    <row r="27" spans="1:5" ht="11.25">
      <c r="A27" s="29" t="s">
        <v>222</v>
      </c>
      <c r="B27" s="189"/>
      <c r="C27" s="189"/>
      <c r="D27" s="185"/>
      <c r="E27" s="185"/>
    </row>
    <row r="28" spans="1:5" ht="11.25">
      <c r="A28" s="29" t="s">
        <v>223</v>
      </c>
      <c r="B28" s="189">
        <f>B29+B30</f>
        <v>0</v>
      </c>
      <c r="C28" s="189">
        <f>C29+C30</f>
        <v>0</v>
      </c>
      <c r="D28" s="185">
        <f>D29+D30</f>
        <v>0</v>
      </c>
      <c r="E28" s="185">
        <f>E29+E30</f>
        <v>0</v>
      </c>
    </row>
    <row r="29" spans="1:5" ht="11.25">
      <c r="A29" s="29" t="s">
        <v>220</v>
      </c>
      <c r="B29" s="189">
        <v>0</v>
      </c>
      <c r="C29" s="189">
        <v>0</v>
      </c>
      <c r="D29" s="185">
        <v>0</v>
      </c>
      <c r="E29" s="185">
        <v>0</v>
      </c>
    </row>
    <row r="30" spans="1:5" ht="11.25">
      <c r="A30" s="29" t="s">
        <v>221</v>
      </c>
      <c r="B30" s="189"/>
      <c r="C30" s="189"/>
      <c r="D30" s="185"/>
      <c r="E30" s="185"/>
    </row>
    <row r="31" spans="1:5" ht="11.25">
      <c r="A31" s="29" t="s">
        <v>224</v>
      </c>
      <c r="B31" s="189">
        <f>B32+B33+B34+B35+B36</f>
        <v>0</v>
      </c>
      <c r="C31" s="189">
        <f>C32+C33+C34+C35+C36</f>
        <v>0</v>
      </c>
      <c r="D31" s="185">
        <f>D32+D33+D34+D35+D36</f>
        <v>0</v>
      </c>
      <c r="E31" s="185">
        <f>E32+E33+E34+E35+E36</f>
        <v>0</v>
      </c>
    </row>
    <row r="32" spans="1:5" ht="11.25">
      <c r="A32" s="2" t="s">
        <v>225</v>
      </c>
      <c r="B32" s="189"/>
      <c r="C32" s="189"/>
      <c r="D32" s="185"/>
      <c r="E32" s="185"/>
    </row>
    <row r="33" spans="1:5" ht="11.25">
      <c r="A33" s="29" t="s">
        <v>226</v>
      </c>
      <c r="B33" s="189"/>
      <c r="C33" s="189"/>
      <c r="D33" s="185"/>
      <c r="E33" s="185"/>
    </row>
    <row r="34" spans="1:5" ht="11.25">
      <c r="A34" s="29" t="s">
        <v>227</v>
      </c>
      <c r="B34" s="189"/>
      <c r="C34" s="189"/>
      <c r="D34" s="185"/>
      <c r="E34" s="185"/>
    </row>
    <row r="35" spans="1:5" ht="11.25">
      <c r="A35" s="29" t="s">
        <v>228</v>
      </c>
      <c r="B35" s="189"/>
      <c r="C35" s="189"/>
      <c r="D35" s="185"/>
      <c r="E35" s="185"/>
    </row>
    <row r="36" spans="1:5" ht="11.25">
      <c r="A36" s="29" t="s">
        <v>229</v>
      </c>
      <c r="B36" s="189"/>
      <c r="C36" s="189"/>
      <c r="D36" s="185"/>
      <c r="E36" s="185"/>
    </row>
    <row r="37" spans="1:5" ht="11.25">
      <c r="A37" s="29" t="s">
        <v>230</v>
      </c>
      <c r="B37" s="189"/>
      <c r="C37" s="189"/>
      <c r="D37" s="185"/>
      <c r="E37" s="185"/>
    </row>
    <row r="38" spans="1:5" ht="11.25">
      <c r="A38" s="6" t="s">
        <v>74</v>
      </c>
      <c r="B38" s="189"/>
      <c r="C38" s="189"/>
      <c r="D38" s="185"/>
      <c r="E38" s="185"/>
    </row>
    <row r="39" spans="1:5" ht="11.25">
      <c r="A39" s="6" t="s">
        <v>28</v>
      </c>
      <c r="B39" s="189"/>
      <c r="C39" s="189"/>
      <c r="D39" s="185"/>
      <c r="E39" s="185"/>
    </row>
    <row r="40" spans="1:5" ht="11.25">
      <c r="A40" s="6" t="s">
        <v>22</v>
      </c>
      <c r="B40" s="189">
        <f>IF(B41+B44&gt;0,B41+B44,0)</f>
        <v>472543842.56000006</v>
      </c>
      <c r="C40" s="189">
        <f>IF(C41+C44&gt;0,C41+C44,0)</f>
        <v>499115813.90999997</v>
      </c>
      <c r="D40" s="185">
        <f>IF(D41+D44&gt;0,D41+D44,0)</f>
        <v>448713069.67</v>
      </c>
      <c r="E40" s="185">
        <f>IF(E41+E44&gt;0,E41+E44,0)</f>
        <v>0</v>
      </c>
    </row>
    <row r="41" spans="1:5" ht="11.25">
      <c r="A41" s="6" t="s">
        <v>231</v>
      </c>
      <c r="B41" s="189">
        <f>IF(B42&gt;B43,B42-B43,0)</f>
        <v>471768091.45000005</v>
      </c>
      <c r="C41" s="189">
        <f>IF(C42&gt;C43,C42-C43,0)</f>
        <v>498451924.84</v>
      </c>
      <c r="D41" s="185">
        <f>IF(D42&gt;D43,D42-D43,0)</f>
        <v>447958005.21000004</v>
      </c>
      <c r="E41" s="185">
        <f>IF(E42&gt;E43,E42-E43,0)</f>
        <v>0</v>
      </c>
    </row>
    <row r="42" spans="1:5" ht="11.25">
      <c r="A42" s="6" t="s">
        <v>232</v>
      </c>
      <c r="B42" s="185">
        <v>491436191.72</v>
      </c>
      <c r="C42" s="189">
        <v>560600628.14</v>
      </c>
      <c r="D42" s="185">
        <v>505941535.05</v>
      </c>
      <c r="E42" s="185">
        <v>0</v>
      </c>
    </row>
    <row r="43" spans="1:5" ht="11.25">
      <c r="A43" s="6" t="s">
        <v>233</v>
      </c>
      <c r="B43" s="185">
        <v>19668100.27</v>
      </c>
      <c r="C43" s="189">
        <v>62148703.3</v>
      </c>
      <c r="D43" s="185">
        <v>57983529.84</v>
      </c>
      <c r="E43" s="185">
        <v>0</v>
      </c>
    </row>
    <row r="44" spans="1:5" ht="11.25">
      <c r="A44" s="6" t="s">
        <v>75</v>
      </c>
      <c r="B44" s="185">
        <v>775751.11</v>
      </c>
      <c r="C44" s="189">
        <v>663889.07</v>
      </c>
      <c r="D44" s="185">
        <v>755064.46</v>
      </c>
      <c r="E44" s="185">
        <v>0</v>
      </c>
    </row>
    <row r="45" spans="1:5" ht="11.25">
      <c r="A45" s="46" t="s">
        <v>35</v>
      </c>
      <c r="B45" s="205">
        <f>B21-B40</f>
        <v>-412830992.44000006</v>
      </c>
      <c r="C45" s="205">
        <f>C21-C40</f>
        <v>-441144536.79999995</v>
      </c>
      <c r="D45" s="205">
        <f>D21-D40</f>
        <v>-393233636.01</v>
      </c>
      <c r="E45" s="194">
        <f>E21-E40</f>
        <v>0</v>
      </c>
    </row>
    <row r="46" spans="1:5" ht="11.25">
      <c r="A46" s="12" t="s">
        <v>1</v>
      </c>
      <c r="B46" s="203">
        <v>980760887.57</v>
      </c>
      <c r="C46" s="204">
        <f>'[1]RGF-Anexo 01'!B48</f>
        <v>1006907295.36</v>
      </c>
      <c r="D46" s="204">
        <f>'RGF-Anexo 01'!B46</f>
        <v>1016781000.1</v>
      </c>
      <c r="E46" s="204">
        <v>0</v>
      </c>
    </row>
    <row r="47" spans="1:5" ht="11.25">
      <c r="A47" s="22" t="s">
        <v>42</v>
      </c>
      <c r="B47" s="203">
        <f>IF(B46&gt;0,B21*100/B46,0)</f>
        <v>6.088420824768882</v>
      </c>
      <c r="C47" s="203">
        <f>IF(C46&gt;0,C21*100/C46,0)</f>
        <v>5.757359925500738</v>
      </c>
      <c r="D47" s="204">
        <f>IF(D46&gt;0,D21*100/D46,0)</f>
        <v>5.456379855105831</v>
      </c>
      <c r="E47" s="204">
        <f>IF(E46&gt;0,E21*100/E46,0)</f>
        <v>0</v>
      </c>
    </row>
    <row r="48" spans="1:5" ht="11.25">
      <c r="A48" s="47" t="s">
        <v>43</v>
      </c>
      <c r="B48" s="205">
        <f>IF(B46&gt;0,B45*100/B46,0)</f>
        <v>-42.09292985396861</v>
      </c>
      <c r="C48" s="205">
        <f>IF(C46&gt;0,C45*100/C46,0)</f>
        <v>-43.81183241325879</v>
      </c>
      <c r="D48" s="194">
        <f>IF(D46&gt;0,D45*100/D46,0)</f>
        <v>-38.67436901076295</v>
      </c>
      <c r="E48" s="194">
        <f>IF(E46&gt;0,E45*100/E46,0)</f>
        <v>0</v>
      </c>
    </row>
    <row r="49" spans="1:5" ht="11.25">
      <c r="A49" s="11" t="s">
        <v>31</v>
      </c>
      <c r="B49" s="203">
        <f>B46*1.2</f>
        <v>1176913065.084</v>
      </c>
      <c r="C49" s="204">
        <f>C46*1.2</f>
        <v>1208288754.432</v>
      </c>
      <c r="D49" s="204">
        <f>D46*1.2</f>
        <v>1220137200.12</v>
      </c>
      <c r="E49" s="204">
        <f>E46*1.2</f>
        <v>0</v>
      </c>
    </row>
    <row r="50" spans="1:5" ht="11.25">
      <c r="A50" s="11" t="s">
        <v>108</v>
      </c>
      <c r="B50" s="204">
        <f>B49*0.9</f>
        <v>1059221758.5756001</v>
      </c>
      <c r="C50" s="203">
        <f>C49*0.9</f>
        <v>1087459878.9888</v>
      </c>
      <c r="D50" s="204">
        <f>D49*0.9</f>
        <v>1098123480.108</v>
      </c>
      <c r="E50" s="204">
        <f>E49*0.9</f>
        <v>0</v>
      </c>
    </row>
    <row r="51" spans="1:5" ht="32.25">
      <c r="A51" s="77" t="s">
        <v>77</v>
      </c>
      <c r="B51" s="142" t="s">
        <v>197</v>
      </c>
      <c r="C51" s="143" t="s">
        <v>23</v>
      </c>
      <c r="D51" s="144" t="s">
        <v>24</v>
      </c>
      <c r="E51" s="144" t="s">
        <v>25</v>
      </c>
    </row>
    <row r="52" spans="1:5" ht="11.25">
      <c r="A52" s="30" t="s">
        <v>78</v>
      </c>
      <c r="B52" s="202"/>
      <c r="C52" s="202"/>
      <c r="D52" s="183"/>
      <c r="E52" s="183"/>
    </row>
    <row r="53" spans="1:5" ht="11.25">
      <c r="A53" s="31" t="s">
        <v>185</v>
      </c>
      <c r="B53" s="189"/>
      <c r="C53" s="189"/>
      <c r="D53" s="185"/>
      <c r="E53" s="185"/>
    </row>
    <row r="54" spans="1:5" ht="11.25">
      <c r="A54" s="31" t="s">
        <v>234</v>
      </c>
      <c r="B54" s="189">
        <v>1081915038.18</v>
      </c>
      <c r="C54" s="189">
        <v>1081915038.18</v>
      </c>
      <c r="D54" s="185">
        <v>1226782731.85</v>
      </c>
      <c r="E54" s="185">
        <v>0</v>
      </c>
    </row>
    <row r="55" spans="1:5" ht="11.25">
      <c r="A55" s="31" t="s">
        <v>79</v>
      </c>
      <c r="B55" s="189">
        <f>IF(B42&lt;B43,B43-B42,0)</f>
        <v>0</v>
      </c>
      <c r="C55" s="189">
        <f>IF(C42&lt;C43,C43-C42,0)</f>
        <v>0</v>
      </c>
      <c r="D55" s="185">
        <f>IF(D42&lt;D43,D43-D42,0)</f>
        <v>0</v>
      </c>
      <c r="E55" s="185">
        <f>IF(E42&lt;E43,E43-E42,0)</f>
        <v>0</v>
      </c>
    </row>
    <row r="56" spans="1:5" ht="11.25">
      <c r="A56" s="31" t="s">
        <v>80</v>
      </c>
      <c r="B56" s="185">
        <v>11452695.38</v>
      </c>
      <c r="C56" s="189">
        <v>9974701.89</v>
      </c>
      <c r="D56" s="185">
        <v>10488689.09</v>
      </c>
      <c r="E56" s="185">
        <v>0</v>
      </c>
    </row>
    <row r="57" spans="1:5" ht="11.25">
      <c r="A57" s="31" t="s">
        <v>235</v>
      </c>
      <c r="B57" s="185">
        <v>70422843.33</v>
      </c>
      <c r="C57" s="189">
        <v>290999806.71</v>
      </c>
      <c r="D57" s="185">
        <v>199425932.14</v>
      </c>
      <c r="E57" s="185">
        <v>0</v>
      </c>
    </row>
    <row r="58" spans="1:5" ht="11.25">
      <c r="A58" s="31" t="s">
        <v>81</v>
      </c>
      <c r="B58" s="189"/>
      <c r="C58" s="189"/>
      <c r="D58" s="185"/>
      <c r="E58" s="185"/>
    </row>
    <row r="59" spans="1:5" ht="11.25">
      <c r="A59" s="31" t="s">
        <v>274</v>
      </c>
      <c r="B59" s="189"/>
      <c r="C59" s="189"/>
      <c r="D59" s="185"/>
      <c r="E59" s="185"/>
    </row>
    <row r="60" spans="1:5" ht="11.25">
      <c r="A60" s="32" t="s">
        <v>275</v>
      </c>
      <c r="B60" s="190"/>
      <c r="C60" s="190"/>
      <c r="D60" s="184"/>
      <c r="E60" s="184"/>
    </row>
    <row r="61" spans="1:5" ht="11.25">
      <c r="A61" s="244" t="s">
        <v>313</v>
      </c>
      <c r="B61" s="244"/>
      <c r="C61" s="244"/>
      <c r="D61" s="244"/>
      <c r="E61" s="244"/>
    </row>
    <row r="62" spans="1:6" s="6" customFormat="1" ht="38.25" customHeight="1">
      <c r="A62" s="243" t="s">
        <v>117</v>
      </c>
      <c r="B62" s="243"/>
      <c r="C62" s="243"/>
      <c r="D62" s="243"/>
      <c r="E62" s="243"/>
      <c r="F62" s="78"/>
    </row>
    <row r="63" spans="1:5" ht="11.25">
      <c r="A63" s="4" t="s">
        <v>6</v>
      </c>
      <c r="B63" s="33"/>
      <c r="C63" s="34"/>
      <c r="D63" s="35"/>
      <c r="E63" s="34"/>
    </row>
    <row r="66" spans="1:8" s="117" customFormat="1" ht="12.75">
      <c r="A66" s="130" t="s">
        <v>306</v>
      </c>
      <c r="C66" s="178" t="s">
        <v>308</v>
      </c>
      <c r="G66" s="178" t="s">
        <v>310</v>
      </c>
      <c r="H66" s="181"/>
    </row>
    <row r="67" spans="1:8" s="117" customFormat="1" ht="12.75">
      <c r="A67" s="178" t="s">
        <v>307</v>
      </c>
      <c r="C67" s="178" t="s">
        <v>309</v>
      </c>
      <c r="G67" s="178" t="s">
        <v>311</v>
      </c>
      <c r="H67" s="178"/>
    </row>
    <row r="68" spans="3:8" s="117" customFormat="1" ht="12.75">
      <c r="C68" s="178" t="s">
        <v>318</v>
      </c>
      <c r="G68" s="178" t="s">
        <v>319</v>
      </c>
      <c r="H68" s="181"/>
    </row>
    <row r="69" spans="1:5" ht="11.25">
      <c r="A69" s="245"/>
      <c r="B69" s="245"/>
      <c r="C69" s="245"/>
      <c r="D69" s="245"/>
      <c r="E69" s="245"/>
    </row>
    <row r="70" spans="1:5" ht="11.25">
      <c r="A70" s="245"/>
      <c r="B70" s="245"/>
      <c r="C70" s="245"/>
      <c r="D70" s="245"/>
      <c r="E70" s="245"/>
    </row>
    <row r="71" spans="1:5" ht="11.25">
      <c r="A71" s="245"/>
      <c r="B71" s="245"/>
      <c r="C71" s="245"/>
      <c r="D71" s="245"/>
      <c r="E71" s="245"/>
    </row>
    <row r="72" spans="1:5" ht="11.25">
      <c r="A72" s="245"/>
      <c r="B72" s="245"/>
      <c r="C72" s="245"/>
      <c r="D72" s="245"/>
      <c r="E72" s="245"/>
    </row>
    <row r="73" spans="1:5" ht="11.25">
      <c r="A73" s="245"/>
      <c r="B73" s="245"/>
      <c r="C73" s="245"/>
      <c r="D73" s="245"/>
      <c r="E73" s="245"/>
    </row>
    <row r="74" spans="1:4" ht="11.25">
      <c r="A74" s="245"/>
      <c r="B74" s="245"/>
      <c r="C74" s="245"/>
      <c r="D74" s="245"/>
    </row>
    <row r="75" spans="1:12" ht="16.5" thickBot="1">
      <c r="A75" s="39" t="s">
        <v>99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1:13" ht="13.5" thickBot="1">
      <c r="A76" s="246" t="s">
        <v>100</v>
      </c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</row>
    <row r="77" spans="1:13" ht="13.5" thickBot="1">
      <c r="A77" s="248" t="s">
        <v>207</v>
      </c>
      <c r="B77" s="238" t="s">
        <v>94</v>
      </c>
      <c r="C77" s="239"/>
      <c r="D77" s="239"/>
      <c r="E77" s="238" t="s">
        <v>95</v>
      </c>
      <c r="F77" s="239"/>
      <c r="G77" s="239"/>
      <c r="H77" s="238" t="s">
        <v>96</v>
      </c>
      <c r="I77" s="239"/>
      <c r="J77" s="239"/>
      <c r="K77" s="238" t="s">
        <v>101</v>
      </c>
      <c r="L77" s="239"/>
      <c r="M77" s="239"/>
    </row>
    <row r="78" spans="1:13" ht="13.5" thickBot="1">
      <c r="A78" s="249"/>
      <c r="B78" s="238" t="s">
        <v>184</v>
      </c>
      <c r="C78" s="239"/>
      <c r="D78" s="239"/>
      <c r="E78" s="238" t="s">
        <v>97</v>
      </c>
      <c r="F78" s="239"/>
      <c r="G78" s="239"/>
      <c r="H78" s="238" t="s">
        <v>98</v>
      </c>
      <c r="I78" s="239"/>
      <c r="J78" s="239"/>
      <c r="K78" s="238" t="s">
        <v>102</v>
      </c>
      <c r="L78" s="239"/>
      <c r="M78" s="239"/>
    </row>
    <row r="79" spans="1:13" ht="18.75" thickBot="1">
      <c r="A79" s="250"/>
      <c r="B79" s="96" t="s">
        <v>206</v>
      </c>
      <c r="C79" s="96" t="s">
        <v>205</v>
      </c>
      <c r="D79" s="96" t="s">
        <v>188</v>
      </c>
      <c r="E79" s="96" t="s">
        <v>198</v>
      </c>
      <c r="F79" s="96" t="s">
        <v>190</v>
      </c>
      <c r="G79" s="96" t="s">
        <v>199</v>
      </c>
      <c r="H79" s="96" t="s">
        <v>192</v>
      </c>
      <c r="I79" s="96" t="s">
        <v>200</v>
      </c>
      <c r="J79" s="96" t="s">
        <v>201</v>
      </c>
      <c r="K79" s="96" t="s">
        <v>202</v>
      </c>
      <c r="L79" s="96" t="s">
        <v>203</v>
      </c>
      <c r="M79" s="96" t="s">
        <v>204</v>
      </c>
    </row>
    <row r="80" spans="1:13" ht="12" thickBot="1">
      <c r="A80" s="141" t="s">
        <v>208</v>
      </c>
      <c r="B80" s="108">
        <v>0</v>
      </c>
      <c r="C80" s="108">
        <v>0</v>
      </c>
      <c r="D80" s="108">
        <v>0</v>
      </c>
      <c r="E80" s="108">
        <v>0</v>
      </c>
      <c r="F80" s="108"/>
      <c r="G80" s="108"/>
      <c r="H80" s="108"/>
      <c r="I80" s="108"/>
      <c r="J80" s="108"/>
      <c r="K80" s="108"/>
      <c r="L80" s="108"/>
      <c r="M80" s="108"/>
    </row>
    <row r="81" spans="1:13" ht="12.75">
      <c r="A81" s="94"/>
      <c r="B81" s="27"/>
      <c r="C81" s="27"/>
      <c r="D81" s="27"/>
      <c r="E81" s="26"/>
      <c r="F81" s="26"/>
      <c r="G81" s="26"/>
      <c r="H81" s="28"/>
      <c r="I81" s="28"/>
      <c r="J81" s="28"/>
      <c r="K81" s="26"/>
      <c r="L81" s="26"/>
      <c r="M81" s="26"/>
    </row>
    <row r="82" spans="1:13" ht="12.75">
      <c r="A82" s="95"/>
      <c r="B82" s="27"/>
      <c r="C82" s="27"/>
      <c r="D82" s="27"/>
      <c r="E82" s="26"/>
      <c r="F82" s="26"/>
      <c r="G82" s="26"/>
      <c r="H82" s="28"/>
      <c r="I82" s="28"/>
      <c r="J82" s="28"/>
      <c r="K82" s="26"/>
      <c r="L82" s="26"/>
      <c r="M82" s="26"/>
    </row>
    <row r="83" spans="1:10" ht="15.75">
      <c r="A83" s="56" t="s">
        <v>135</v>
      </c>
      <c r="B83" s="57"/>
      <c r="C83" s="4"/>
      <c r="D83" s="4"/>
      <c r="H83" s="6"/>
      <c r="I83" s="6"/>
      <c r="J83" s="6"/>
    </row>
    <row r="84" spans="1:13" ht="11.25">
      <c r="A84" s="76" t="s">
        <v>136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83"/>
    </row>
    <row r="85" spans="1:13" ht="11.25">
      <c r="A85" s="58"/>
      <c r="B85" s="235" t="s">
        <v>137</v>
      </c>
      <c r="C85" s="236"/>
      <c r="D85" s="237"/>
      <c r="E85" s="235" t="s">
        <v>138</v>
      </c>
      <c r="F85" s="236"/>
      <c r="G85" s="237"/>
      <c r="H85" s="235" t="s">
        <v>139</v>
      </c>
      <c r="I85" s="236"/>
      <c r="J85" s="237"/>
      <c r="K85" s="235" t="s">
        <v>140</v>
      </c>
      <c r="L85" s="236"/>
      <c r="M85" s="237"/>
    </row>
    <row r="86" spans="1:13" ht="11.25">
      <c r="A86" s="59" t="s">
        <v>141</v>
      </c>
      <c r="B86" s="235" t="s">
        <v>142</v>
      </c>
      <c r="C86" s="236"/>
      <c r="D86" s="237"/>
      <c r="E86" s="235" t="s">
        <v>21</v>
      </c>
      <c r="F86" s="236"/>
      <c r="G86" s="237"/>
      <c r="H86" s="235" t="s">
        <v>21</v>
      </c>
      <c r="I86" s="236"/>
      <c r="J86" s="237"/>
      <c r="K86" s="235" t="s">
        <v>21</v>
      </c>
      <c r="L86" s="236"/>
      <c r="M86" s="237"/>
    </row>
    <row r="87" spans="1:13" ht="11.25">
      <c r="A87" s="57"/>
      <c r="B87" s="60" t="s">
        <v>143</v>
      </c>
      <c r="C87" s="60" t="s">
        <v>144</v>
      </c>
      <c r="D87" s="60" t="s">
        <v>145</v>
      </c>
      <c r="E87" s="60" t="s">
        <v>146</v>
      </c>
      <c r="F87" s="60" t="s">
        <v>147</v>
      </c>
      <c r="G87" s="60" t="s">
        <v>148</v>
      </c>
      <c r="H87" s="60" t="s">
        <v>146</v>
      </c>
      <c r="I87" s="60" t="s">
        <v>147</v>
      </c>
      <c r="J87" s="60" t="s">
        <v>148</v>
      </c>
      <c r="K87" s="60" t="s">
        <v>146</v>
      </c>
      <c r="L87" s="60" t="s">
        <v>147</v>
      </c>
      <c r="M87" s="60" t="s">
        <v>148</v>
      </c>
    </row>
    <row r="88" spans="1:13" ht="11.25">
      <c r="A88" s="61" t="s">
        <v>149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</row>
    <row r="89" spans="1:13" ht="12.75">
      <c r="A89" s="61" t="s">
        <v>150</v>
      </c>
      <c r="B89" s="106"/>
      <c r="C89" s="123"/>
      <c r="D89" s="124"/>
      <c r="E89" s="106"/>
      <c r="F89" s="123"/>
      <c r="G89" s="124"/>
      <c r="H89" s="106"/>
      <c r="I89" s="123"/>
      <c r="J89" s="124"/>
      <c r="K89" s="106"/>
      <c r="L89" s="125"/>
      <c r="M89" s="126"/>
    </row>
    <row r="90" spans="1:10" ht="11.25">
      <c r="A90" s="4"/>
      <c r="B90" s="4"/>
      <c r="C90" s="4"/>
      <c r="D90" s="4"/>
      <c r="H90" s="6"/>
      <c r="I90" s="6"/>
      <c r="J90" s="6"/>
    </row>
    <row r="91" spans="1:13" ht="11.25">
      <c r="A91" s="58"/>
      <c r="B91" s="235" t="s">
        <v>151</v>
      </c>
      <c r="C91" s="236"/>
      <c r="D91" s="237"/>
      <c r="E91" s="235" t="s">
        <v>152</v>
      </c>
      <c r="F91" s="236"/>
      <c r="G91" s="237"/>
      <c r="H91" s="235" t="s">
        <v>153</v>
      </c>
      <c r="I91" s="236"/>
      <c r="J91" s="237"/>
      <c r="K91" s="235" t="s">
        <v>154</v>
      </c>
      <c r="L91" s="236"/>
      <c r="M91" s="237"/>
    </row>
    <row r="92" spans="1:13" ht="11.25">
      <c r="A92" s="59" t="s">
        <v>141</v>
      </c>
      <c r="B92" s="235" t="s">
        <v>21</v>
      </c>
      <c r="C92" s="236"/>
      <c r="D92" s="237"/>
      <c r="E92" s="235" t="s">
        <v>21</v>
      </c>
      <c r="F92" s="236"/>
      <c r="G92" s="237"/>
      <c r="H92" s="235" t="s">
        <v>21</v>
      </c>
      <c r="I92" s="236"/>
      <c r="J92" s="237"/>
      <c r="K92" s="235" t="s">
        <v>21</v>
      </c>
      <c r="L92" s="236"/>
      <c r="M92" s="237"/>
    </row>
    <row r="93" spans="1:13" ht="11.25">
      <c r="A93" s="57"/>
      <c r="B93" s="60" t="s">
        <v>146</v>
      </c>
      <c r="C93" s="60" t="s">
        <v>147</v>
      </c>
      <c r="D93" s="60" t="s">
        <v>148</v>
      </c>
      <c r="E93" s="60" t="s">
        <v>146</v>
      </c>
      <c r="F93" s="60" t="s">
        <v>147</v>
      </c>
      <c r="G93" s="60" t="s">
        <v>148</v>
      </c>
      <c r="H93" s="60" t="s">
        <v>146</v>
      </c>
      <c r="I93" s="60" t="s">
        <v>147</v>
      </c>
      <c r="J93" s="60" t="s">
        <v>148</v>
      </c>
      <c r="K93" s="60" t="s">
        <v>146</v>
      </c>
      <c r="L93" s="60" t="s">
        <v>147</v>
      </c>
      <c r="M93" s="60" t="s">
        <v>148</v>
      </c>
    </row>
    <row r="94" spans="1:13" ht="11.25">
      <c r="A94" s="61" t="s">
        <v>149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1:13" ht="12.75">
      <c r="A95" s="61" t="s">
        <v>150</v>
      </c>
      <c r="B95" s="106"/>
      <c r="C95" s="123"/>
      <c r="D95" s="124"/>
      <c r="E95" s="106"/>
      <c r="F95" s="123"/>
      <c r="G95" s="124"/>
      <c r="H95" s="106"/>
      <c r="I95" s="123"/>
      <c r="J95" s="124"/>
      <c r="K95" s="106"/>
      <c r="L95" s="125"/>
      <c r="M95" s="126"/>
    </row>
    <row r="96" spans="1:10" ht="11.25">
      <c r="A96" s="4"/>
      <c r="B96" s="4"/>
      <c r="C96" s="4"/>
      <c r="D96" s="4"/>
      <c r="H96" s="6"/>
      <c r="I96" s="6"/>
      <c r="J96" s="6"/>
    </row>
    <row r="97" spans="1:13" ht="11.25">
      <c r="A97" s="58"/>
      <c r="B97" s="235" t="s">
        <v>155</v>
      </c>
      <c r="C97" s="236"/>
      <c r="D97" s="237"/>
      <c r="E97" s="235" t="s">
        <v>156</v>
      </c>
      <c r="F97" s="236"/>
      <c r="G97" s="237"/>
      <c r="H97" s="235" t="s">
        <v>157</v>
      </c>
      <c r="I97" s="236"/>
      <c r="J97" s="237"/>
      <c r="K97" s="235" t="s">
        <v>158</v>
      </c>
      <c r="L97" s="236"/>
      <c r="M97" s="237"/>
    </row>
    <row r="98" spans="1:13" ht="11.25">
      <c r="A98" s="59" t="s">
        <v>141</v>
      </c>
      <c r="B98" s="235" t="s">
        <v>21</v>
      </c>
      <c r="C98" s="236"/>
      <c r="D98" s="237"/>
      <c r="E98" s="235" t="s">
        <v>21</v>
      </c>
      <c r="F98" s="236"/>
      <c r="G98" s="237"/>
      <c r="H98" s="235" t="s">
        <v>21</v>
      </c>
      <c r="I98" s="236"/>
      <c r="J98" s="237"/>
      <c r="K98" s="235" t="s">
        <v>21</v>
      </c>
      <c r="L98" s="236"/>
      <c r="M98" s="237"/>
    </row>
    <row r="99" spans="1:13" ht="11.25">
      <c r="A99" s="57"/>
      <c r="B99" s="60" t="s">
        <v>146</v>
      </c>
      <c r="C99" s="60" t="s">
        <v>147</v>
      </c>
      <c r="D99" s="60" t="s">
        <v>148</v>
      </c>
      <c r="E99" s="60" t="s">
        <v>146</v>
      </c>
      <c r="F99" s="60" t="s">
        <v>147</v>
      </c>
      <c r="G99" s="60" t="s">
        <v>148</v>
      </c>
      <c r="H99" s="60" t="s">
        <v>146</v>
      </c>
      <c r="I99" s="60" t="s">
        <v>147</v>
      </c>
      <c r="J99" s="60" t="s">
        <v>148</v>
      </c>
      <c r="K99" s="60" t="s">
        <v>146</v>
      </c>
      <c r="L99" s="60" t="s">
        <v>147</v>
      </c>
      <c r="M99" s="60" t="s">
        <v>148</v>
      </c>
    </row>
    <row r="100" spans="1:13" ht="11.25">
      <c r="A100" s="61" t="s">
        <v>149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1:13" ht="12.75">
      <c r="A101" s="61" t="s">
        <v>150</v>
      </c>
      <c r="B101" s="106"/>
      <c r="C101" s="123"/>
      <c r="D101" s="124"/>
      <c r="E101" s="106"/>
      <c r="F101" s="123"/>
      <c r="G101" s="124"/>
      <c r="H101" s="106"/>
      <c r="I101" s="123"/>
      <c r="J101" s="124"/>
      <c r="K101" s="106"/>
      <c r="L101" s="125"/>
      <c r="M101" s="126"/>
    </row>
    <row r="102" spans="4:12" ht="11.25">
      <c r="D102" s="2"/>
      <c r="H102" s="5"/>
      <c r="I102" s="5"/>
      <c r="J102" s="5"/>
      <c r="L102" s="6"/>
    </row>
    <row r="103" spans="1:13" ht="11.25">
      <c r="A103" s="58"/>
      <c r="B103" s="235" t="s">
        <v>159</v>
      </c>
      <c r="C103" s="236"/>
      <c r="D103" s="237"/>
      <c r="E103" s="235" t="s">
        <v>160</v>
      </c>
      <c r="F103" s="236"/>
      <c r="G103" s="237"/>
      <c r="H103" s="235" t="s">
        <v>161</v>
      </c>
      <c r="I103" s="236"/>
      <c r="J103" s="237"/>
      <c r="K103" s="235" t="s">
        <v>162</v>
      </c>
      <c r="L103" s="236"/>
      <c r="M103" s="237"/>
    </row>
    <row r="104" spans="1:13" ht="11.25">
      <c r="A104" s="59" t="s">
        <v>141</v>
      </c>
      <c r="B104" s="235" t="s">
        <v>21</v>
      </c>
      <c r="C104" s="236"/>
      <c r="D104" s="237"/>
      <c r="E104" s="235" t="s">
        <v>21</v>
      </c>
      <c r="F104" s="236"/>
      <c r="G104" s="237"/>
      <c r="H104" s="235" t="s">
        <v>21</v>
      </c>
      <c r="I104" s="236"/>
      <c r="J104" s="237"/>
      <c r="K104" s="235" t="s">
        <v>21</v>
      </c>
      <c r="L104" s="236"/>
      <c r="M104" s="237"/>
    </row>
    <row r="105" spans="1:13" ht="11.25">
      <c r="A105" s="57"/>
      <c r="B105" s="60" t="s">
        <v>146</v>
      </c>
      <c r="C105" s="60" t="s">
        <v>147</v>
      </c>
      <c r="D105" s="60" t="s">
        <v>148</v>
      </c>
      <c r="E105" s="60" t="s">
        <v>146</v>
      </c>
      <c r="F105" s="60" t="s">
        <v>147</v>
      </c>
      <c r="G105" s="60" t="s">
        <v>148</v>
      </c>
      <c r="H105" s="60" t="s">
        <v>146</v>
      </c>
      <c r="I105" s="60" t="s">
        <v>147</v>
      </c>
      <c r="J105" s="60" t="s">
        <v>148</v>
      </c>
      <c r="K105" s="60" t="s">
        <v>146</v>
      </c>
      <c r="L105" s="60" t="s">
        <v>147</v>
      </c>
      <c r="M105" s="60" t="s">
        <v>148</v>
      </c>
    </row>
    <row r="106" spans="1:13" ht="11.25">
      <c r="A106" s="61" t="s">
        <v>149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1:13" ht="12.75">
      <c r="A107" s="61" t="s">
        <v>150</v>
      </c>
      <c r="B107" s="106"/>
      <c r="C107" s="123"/>
      <c r="D107" s="124"/>
      <c r="E107" s="106"/>
      <c r="F107" s="123"/>
      <c r="G107" s="124"/>
      <c r="H107" s="106"/>
      <c r="I107" s="123"/>
      <c r="J107" s="124"/>
      <c r="K107" s="106"/>
      <c r="L107" s="125"/>
      <c r="M107" s="126"/>
    </row>
    <row r="108" spans="1:13" ht="12.75">
      <c r="A108" s="2" t="str">
        <f>A61</f>
        <v>FONTE: Sistema CECAM, Unidade Responsável: CONTABILIDADE. Emissão: 17/09/2019, às 08:31:16. Assinado Digitalmente no dia 17/09/2019, às 08:31:16.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3"/>
      <c r="M108" s="63"/>
    </row>
    <row r="109" spans="1:13" ht="12.75">
      <c r="A109" s="17" t="s">
        <v>163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5"/>
      <c r="M109" s="65"/>
    </row>
    <row r="110" spans="1:13" ht="12.75">
      <c r="A110" s="17" t="s">
        <v>164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5"/>
      <c r="M110" s="65"/>
    </row>
    <row r="111" spans="1:13" ht="12.75">
      <c r="A111" s="4" t="s">
        <v>6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5"/>
      <c r="M111" s="65"/>
    </row>
    <row r="112" spans="1:13" ht="33.75">
      <c r="A112" s="145" t="s">
        <v>165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</row>
    <row r="113" spans="1:12" ht="11.25">
      <c r="A113" s="2" t="s">
        <v>166</v>
      </c>
      <c r="D113" s="2"/>
      <c r="H113" s="5"/>
      <c r="I113" s="5"/>
      <c r="J113" s="5"/>
      <c r="L113" s="6"/>
    </row>
  </sheetData>
  <sheetProtection/>
  <mergeCells count="51">
    <mergeCell ref="B91:D91"/>
    <mergeCell ref="E91:G91"/>
    <mergeCell ref="B78:D78"/>
    <mergeCell ref="A76:M76"/>
    <mergeCell ref="A77:A79"/>
    <mergeCell ref="H91:J91"/>
    <mergeCell ref="K91:M91"/>
    <mergeCell ref="H77:J77"/>
    <mergeCell ref="E85:G85"/>
    <mergeCell ref="H85:J85"/>
    <mergeCell ref="K85:M85"/>
    <mergeCell ref="E78:G78"/>
    <mergeCell ref="H78:J78"/>
    <mergeCell ref="K78:M78"/>
    <mergeCell ref="A74:D74"/>
    <mergeCell ref="B85:D85"/>
    <mergeCell ref="C19:E19"/>
    <mergeCell ref="A62:E62"/>
    <mergeCell ref="A61:E61"/>
    <mergeCell ref="A70:E70"/>
    <mergeCell ref="K77:M77"/>
    <mergeCell ref="A69:E69"/>
    <mergeCell ref="A71:E71"/>
    <mergeCell ref="A72:E72"/>
    <mergeCell ref="A73:E73"/>
    <mergeCell ref="B97:D97"/>
    <mergeCell ref="E97:G97"/>
    <mergeCell ref="B92:D92"/>
    <mergeCell ref="E92:G92"/>
    <mergeCell ref="H92:J92"/>
    <mergeCell ref="K92:M92"/>
    <mergeCell ref="E98:G98"/>
    <mergeCell ref="H98:J98"/>
    <mergeCell ref="B77:D77"/>
    <mergeCell ref="E77:G77"/>
    <mergeCell ref="H103:J103"/>
    <mergeCell ref="K103:M103"/>
    <mergeCell ref="B86:D86"/>
    <mergeCell ref="E86:G86"/>
    <mergeCell ref="H86:J86"/>
    <mergeCell ref="K86:M86"/>
    <mergeCell ref="K98:M98"/>
    <mergeCell ref="E103:G103"/>
    <mergeCell ref="H97:J97"/>
    <mergeCell ref="K97:M97"/>
    <mergeCell ref="B104:D104"/>
    <mergeCell ref="E104:G104"/>
    <mergeCell ref="H104:J104"/>
    <mergeCell ref="K104:M104"/>
    <mergeCell ref="B103:D103"/>
    <mergeCell ref="B98:D98"/>
  </mergeCells>
  <printOptions/>
  <pageMargins left="0.3937007874015748" right="0.3937007874015748" top="0.7874015748031497" bottom="0.7874015748031497" header="0.31496062992125984" footer="0.31496062992125984"/>
  <pageSetup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55.140625" style="2" bestFit="1" customWidth="1"/>
    <col min="2" max="2" width="19.00390625" style="2" bestFit="1" customWidth="1"/>
    <col min="3" max="5" width="18.00390625" style="19" bestFit="1" customWidth="1"/>
    <col min="6" max="16384" width="9.140625" style="2" customWidth="1"/>
  </cols>
  <sheetData>
    <row r="1" spans="3:5" s="117" customFormat="1" ht="12.75">
      <c r="C1" s="127"/>
      <c r="D1" s="127"/>
      <c r="E1" s="127"/>
    </row>
    <row r="2" spans="1:5" s="117" customFormat="1" ht="25.5" customHeight="1">
      <c r="A2" s="163" t="s">
        <v>301</v>
      </c>
      <c r="C2" s="127"/>
      <c r="D2" s="127"/>
      <c r="E2" s="127"/>
    </row>
    <row r="3" spans="1:5" s="117" customFormat="1" ht="15.75" customHeight="1">
      <c r="A3" s="164" t="s">
        <v>302</v>
      </c>
      <c r="C3" s="127"/>
      <c r="D3" s="127"/>
      <c r="E3" s="127"/>
    </row>
    <row r="4" spans="1:5" s="117" customFormat="1" ht="15.75" customHeight="1">
      <c r="A4" s="164" t="s">
        <v>303</v>
      </c>
      <c r="C4" s="127"/>
      <c r="D4" s="127"/>
      <c r="E4" s="127"/>
    </row>
    <row r="5" spans="1:5" s="117" customFormat="1" ht="15.75" customHeight="1">
      <c r="A5" s="164" t="s">
        <v>304</v>
      </c>
      <c r="C5" s="127"/>
      <c r="D5" s="127"/>
      <c r="E5" s="127"/>
    </row>
    <row r="6" spans="1:5" s="117" customFormat="1" ht="15.75">
      <c r="A6" s="40" t="s">
        <v>59</v>
      </c>
      <c r="B6" s="2"/>
      <c r="C6" s="19"/>
      <c r="D6" s="19"/>
      <c r="E6" s="19"/>
    </row>
    <row r="7" spans="1:5" s="117" customFormat="1" ht="12.75">
      <c r="A7" s="128"/>
      <c r="C7" s="127"/>
      <c r="D7" s="127"/>
      <c r="E7" s="127"/>
    </row>
    <row r="8" spans="1:5" ht="12.75">
      <c r="A8" s="24" t="s">
        <v>301</v>
      </c>
      <c r="B8" s="120"/>
      <c r="C8" s="120"/>
      <c r="D8" s="120"/>
      <c r="E8" s="120"/>
    </row>
    <row r="9" spans="1:5" s="117" customFormat="1" ht="12.75">
      <c r="A9" s="120" t="s">
        <v>0</v>
      </c>
      <c r="B9" s="120"/>
      <c r="C9" s="120"/>
      <c r="D9" s="120"/>
      <c r="E9" s="120"/>
    </row>
    <row r="10" spans="1:5" s="117" customFormat="1" ht="12.75">
      <c r="A10" s="121" t="s">
        <v>10</v>
      </c>
      <c r="B10" s="121"/>
      <c r="C10" s="121"/>
      <c r="D10" s="121"/>
      <c r="E10" s="121"/>
    </row>
    <row r="11" spans="1:5" s="117" customFormat="1" ht="12.75">
      <c r="A11" s="251" t="s">
        <v>4</v>
      </c>
      <c r="B11" s="251"/>
      <c r="C11" s="251"/>
      <c r="D11" s="251"/>
      <c r="E11" s="251"/>
    </row>
    <row r="12" spans="1:5" s="117" customFormat="1" ht="12.75">
      <c r="A12" s="252" t="s">
        <v>305</v>
      </c>
      <c r="B12" s="251"/>
      <c r="C12" s="251"/>
      <c r="D12" s="251"/>
      <c r="E12" s="251"/>
    </row>
    <row r="13" spans="1:5" s="117" customFormat="1" ht="12.75" hidden="1">
      <c r="A13" s="251"/>
      <c r="B13" s="251"/>
      <c r="C13" s="251"/>
      <c r="D13" s="251"/>
      <c r="E13" s="251"/>
    </row>
    <row r="14" spans="1:5" s="117" customFormat="1" ht="12.75" hidden="1">
      <c r="A14" s="251"/>
      <c r="B14" s="251"/>
      <c r="C14" s="251"/>
      <c r="D14" s="251"/>
      <c r="E14" s="251"/>
    </row>
    <row r="15" spans="1:5" s="117" customFormat="1" ht="12.75">
      <c r="A15" s="120"/>
      <c r="B15" s="120"/>
      <c r="C15" s="120"/>
      <c r="D15" s="120"/>
      <c r="E15" s="120"/>
    </row>
    <row r="16" spans="1:5" s="117" customFormat="1" ht="12.75" hidden="1">
      <c r="A16" s="120"/>
      <c r="B16" s="120"/>
      <c r="C16" s="120"/>
      <c r="D16" s="120"/>
      <c r="E16" s="120"/>
    </row>
    <row r="17" spans="1:5" s="117" customFormat="1" ht="12.75" hidden="1">
      <c r="A17" s="120"/>
      <c r="B17" s="120"/>
      <c r="C17" s="120"/>
      <c r="D17" s="120"/>
      <c r="E17" s="120"/>
    </row>
    <row r="18" spans="1:5" s="117" customFormat="1" ht="12.75" hidden="1">
      <c r="A18" s="122"/>
      <c r="B18" s="122"/>
      <c r="C18" s="122"/>
      <c r="D18" s="122"/>
      <c r="E18" s="122"/>
    </row>
    <row r="19" spans="1:5" s="117" customFormat="1" ht="12.75">
      <c r="A19" s="129" t="s">
        <v>110</v>
      </c>
      <c r="C19" s="127"/>
      <c r="D19" s="127"/>
      <c r="E19" s="127"/>
    </row>
    <row r="20" spans="1:5" ht="11.25" customHeight="1">
      <c r="A20" s="253" t="s">
        <v>45</v>
      </c>
      <c r="B20" s="44" t="s">
        <v>29</v>
      </c>
      <c r="C20" s="255" t="s">
        <v>44</v>
      </c>
      <c r="D20" s="256"/>
      <c r="E20" s="257"/>
    </row>
    <row r="21" spans="1:5" ht="11.25" customHeight="1">
      <c r="A21" s="254"/>
      <c r="B21" s="45" t="s">
        <v>30</v>
      </c>
      <c r="C21" s="71" t="s">
        <v>23</v>
      </c>
      <c r="D21" s="71" t="s">
        <v>24</v>
      </c>
      <c r="E21" s="85" t="s">
        <v>25</v>
      </c>
    </row>
    <row r="22" spans="1:5" ht="11.25" customHeight="1">
      <c r="A22" s="167" t="s">
        <v>276</v>
      </c>
      <c r="B22" s="202">
        <f>B23+B24</f>
        <v>0</v>
      </c>
      <c r="C22" s="202">
        <f>C23+C24</f>
        <v>0</v>
      </c>
      <c r="D22" s="202">
        <f>D23+D24</f>
        <v>0</v>
      </c>
      <c r="E22" s="183">
        <f>E23+E24</f>
        <v>0</v>
      </c>
    </row>
    <row r="23" spans="1:5" ht="11.25" customHeight="1">
      <c r="A23" s="168" t="s">
        <v>280</v>
      </c>
      <c r="B23" s="189"/>
      <c r="C23" s="189"/>
      <c r="D23" s="189"/>
      <c r="E23" s="185"/>
    </row>
    <row r="24" spans="1:5" ht="11.25" customHeight="1">
      <c r="A24" s="168" t="s">
        <v>281</v>
      </c>
      <c r="B24" s="189"/>
      <c r="C24" s="189"/>
      <c r="D24" s="189"/>
      <c r="E24" s="185"/>
    </row>
    <row r="25" spans="1:5" ht="11.25" customHeight="1">
      <c r="A25" s="168" t="s">
        <v>277</v>
      </c>
      <c r="B25" s="189">
        <f>B26+B27</f>
        <v>0</v>
      </c>
      <c r="C25" s="189">
        <f>C26+C27</f>
        <v>0</v>
      </c>
      <c r="D25" s="189">
        <f>D26+D27</f>
        <v>0</v>
      </c>
      <c r="E25" s="185">
        <f>E26+E27</f>
        <v>0</v>
      </c>
    </row>
    <row r="26" spans="1:5" ht="11.25" customHeight="1">
      <c r="A26" s="168" t="s">
        <v>280</v>
      </c>
      <c r="B26" s="189"/>
      <c r="C26" s="189"/>
      <c r="D26" s="189"/>
      <c r="E26" s="185"/>
    </row>
    <row r="27" spans="1:5" ht="11.25" customHeight="1">
      <c r="A27" s="168" t="s">
        <v>281</v>
      </c>
      <c r="B27" s="189"/>
      <c r="C27" s="189"/>
      <c r="D27" s="189"/>
      <c r="E27" s="185"/>
    </row>
    <row r="28" spans="1:5" ht="11.25" customHeight="1">
      <c r="A28" s="168" t="s">
        <v>278</v>
      </c>
      <c r="B28" s="189">
        <f>B29+B30</f>
        <v>0</v>
      </c>
      <c r="C28" s="189">
        <f>C29+C30</f>
        <v>0</v>
      </c>
      <c r="D28" s="189">
        <f>D29+D30</f>
        <v>0</v>
      </c>
      <c r="E28" s="185">
        <f>E29+E30</f>
        <v>0</v>
      </c>
    </row>
    <row r="29" spans="1:5" ht="11.25" customHeight="1">
      <c r="A29" s="168" t="s">
        <v>280</v>
      </c>
      <c r="B29" s="189"/>
      <c r="C29" s="189"/>
      <c r="D29" s="189"/>
      <c r="E29" s="185"/>
    </row>
    <row r="30" spans="1:5" ht="11.25" customHeight="1">
      <c r="A30" s="168" t="s">
        <v>281</v>
      </c>
      <c r="B30" s="189"/>
      <c r="C30" s="189"/>
      <c r="D30" s="189"/>
      <c r="E30" s="185"/>
    </row>
    <row r="31" spans="1:5" ht="11.25" customHeight="1">
      <c r="A31" s="169" t="s">
        <v>279</v>
      </c>
      <c r="B31" s="189"/>
      <c r="C31" s="189"/>
      <c r="D31" s="189"/>
      <c r="E31" s="185"/>
    </row>
    <row r="32" spans="1:5" ht="11.25" customHeight="1">
      <c r="A32" s="9" t="s">
        <v>282</v>
      </c>
      <c r="B32" s="203">
        <f>B22+B25</f>
        <v>0</v>
      </c>
      <c r="C32" s="203">
        <f>C22+C25</f>
        <v>0</v>
      </c>
      <c r="D32" s="203">
        <f>D22+D25</f>
        <v>0</v>
      </c>
      <c r="E32" s="204">
        <f>E22+E25</f>
        <v>0</v>
      </c>
    </row>
    <row r="33" spans="1:5" ht="11.25" customHeight="1">
      <c r="A33" s="12" t="s">
        <v>283</v>
      </c>
      <c r="B33" s="203">
        <f>'RGF-Anexo 02'!B46</f>
        <v>980760887.57</v>
      </c>
      <c r="C33" s="203">
        <f>'RGF-Anexo 02'!C46</f>
        <v>1006907295.36</v>
      </c>
      <c r="D33" s="203">
        <f>'RGF-Anexo 02'!D46</f>
        <v>1016781000.1</v>
      </c>
      <c r="E33" s="204">
        <f>'RGF-Anexo 02'!E46</f>
        <v>0</v>
      </c>
    </row>
    <row r="34" spans="1:5" ht="11.25" customHeight="1">
      <c r="A34" s="9" t="s">
        <v>284</v>
      </c>
      <c r="B34" s="203">
        <f>IF(B33&gt;0,B32*100/B33,0)</f>
        <v>0</v>
      </c>
      <c r="C34" s="203">
        <f>IF(C33&gt;0,C32*100/C33,0)</f>
        <v>0</v>
      </c>
      <c r="D34" s="203">
        <f>IF(D33&gt;0,D32*100/D33,0)</f>
        <v>0</v>
      </c>
      <c r="E34" s="204">
        <f>IF(E33&gt;0,E32*100/E33,0)</f>
        <v>0</v>
      </c>
    </row>
    <row r="35" spans="1:5" ht="11.25" customHeight="1">
      <c r="A35" s="9" t="s">
        <v>31</v>
      </c>
      <c r="B35" s="190">
        <f>B33*0.22</f>
        <v>215767395.26540002</v>
      </c>
      <c r="C35" s="190">
        <f>C33*0.22</f>
        <v>221519604.9792</v>
      </c>
      <c r="D35" s="190">
        <f>D33*0.22</f>
        <v>223691820.022</v>
      </c>
      <c r="E35" s="204">
        <f>E33*0.22</f>
        <v>0</v>
      </c>
    </row>
    <row r="36" spans="1:5" ht="11.25" customHeight="1">
      <c r="A36" s="9" t="s">
        <v>111</v>
      </c>
      <c r="B36" s="190">
        <f>B35*0.9</f>
        <v>194190655.73886</v>
      </c>
      <c r="C36" s="190">
        <f>C35*0.9</f>
        <v>199367644.48128</v>
      </c>
      <c r="D36" s="190">
        <f>D35*0.9</f>
        <v>201322638.0198</v>
      </c>
      <c r="E36" s="184">
        <f>E35*0.9</f>
        <v>0</v>
      </c>
    </row>
    <row r="37" spans="1:5" ht="11.25" customHeight="1">
      <c r="A37" s="253" t="s">
        <v>51</v>
      </c>
      <c r="B37" s="44" t="s">
        <v>29</v>
      </c>
      <c r="C37" s="255" t="s">
        <v>44</v>
      </c>
      <c r="D37" s="256"/>
      <c r="E37" s="257"/>
    </row>
    <row r="38" spans="1:5" ht="11.25" customHeight="1">
      <c r="A38" s="254"/>
      <c r="B38" s="45" t="s">
        <v>30</v>
      </c>
      <c r="C38" s="71" t="s">
        <v>23</v>
      </c>
      <c r="D38" s="71" t="s">
        <v>24</v>
      </c>
      <c r="E38" s="85" t="s">
        <v>25</v>
      </c>
    </row>
    <row r="39" spans="1:5" ht="11.25" customHeight="1">
      <c r="A39" s="168" t="s">
        <v>287</v>
      </c>
      <c r="B39" s="189">
        <f>B40+B41</f>
        <v>0</v>
      </c>
      <c r="C39" s="189">
        <f>C40+C41</f>
        <v>0</v>
      </c>
      <c r="D39" s="189">
        <f>D40+D41</f>
        <v>0</v>
      </c>
      <c r="E39" s="183">
        <f>E40+E41</f>
        <v>0</v>
      </c>
    </row>
    <row r="40" spans="1:5" ht="11.25" customHeight="1">
      <c r="A40" s="168" t="s">
        <v>285</v>
      </c>
      <c r="B40" s="189"/>
      <c r="C40" s="189"/>
      <c r="D40" s="189"/>
      <c r="E40" s="185"/>
    </row>
    <row r="41" spans="1:5" ht="11.25" customHeight="1">
      <c r="A41" s="168" t="s">
        <v>286</v>
      </c>
      <c r="B41" s="189"/>
      <c r="C41" s="189"/>
      <c r="D41" s="189"/>
      <c r="E41" s="185"/>
    </row>
    <row r="42" spans="1:5" ht="11.25" customHeight="1">
      <c r="A42" s="168" t="s">
        <v>288</v>
      </c>
      <c r="B42" s="189">
        <f>B43+B44</f>
        <v>0</v>
      </c>
      <c r="C42" s="189">
        <f>C43+C44</f>
        <v>0</v>
      </c>
      <c r="D42" s="189">
        <f>D43+D44</f>
        <v>0</v>
      </c>
      <c r="E42" s="185">
        <f>E43+E44</f>
        <v>0</v>
      </c>
    </row>
    <row r="43" spans="1:5" ht="11.25" customHeight="1">
      <c r="A43" s="168" t="s">
        <v>285</v>
      </c>
      <c r="B43" s="189"/>
      <c r="C43" s="189"/>
      <c r="D43" s="189"/>
      <c r="E43" s="185"/>
    </row>
    <row r="44" spans="1:5" ht="11.25" customHeight="1">
      <c r="A44" s="168" t="s">
        <v>286</v>
      </c>
      <c r="B44" s="189"/>
      <c r="C44" s="189"/>
      <c r="D44" s="189"/>
      <c r="E44" s="185"/>
    </row>
    <row r="45" spans="1:5" ht="11.25" customHeight="1">
      <c r="A45" s="168" t="s">
        <v>289</v>
      </c>
      <c r="B45" s="189">
        <f>B46+B47</f>
        <v>0</v>
      </c>
      <c r="C45" s="189">
        <f>C46+C47</f>
        <v>0</v>
      </c>
      <c r="D45" s="189">
        <f>D46+D47</f>
        <v>0</v>
      </c>
      <c r="E45" s="185">
        <f>E46+E47</f>
        <v>0</v>
      </c>
    </row>
    <row r="46" spans="1:5" ht="11.25" customHeight="1">
      <c r="A46" s="168" t="s">
        <v>285</v>
      </c>
      <c r="B46" s="189"/>
      <c r="C46" s="189"/>
      <c r="D46" s="189"/>
      <c r="E46" s="185"/>
    </row>
    <row r="47" spans="1:5" ht="11.25" customHeight="1">
      <c r="A47" s="168" t="s">
        <v>286</v>
      </c>
      <c r="B47" s="189"/>
      <c r="C47" s="189"/>
      <c r="D47" s="189"/>
      <c r="E47" s="185"/>
    </row>
    <row r="48" spans="1:5" ht="11.25" customHeight="1">
      <c r="A48" s="168" t="s">
        <v>290</v>
      </c>
      <c r="B48" s="189"/>
      <c r="C48" s="189"/>
      <c r="D48" s="189"/>
      <c r="E48" s="184"/>
    </row>
    <row r="49" spans="1:5" ht="11.25" customHeight="1">
      <c r="A49" s="170" t="s">
        <v>291</v>
      </c>
      <c r="B49" s="203">
        <f>B39+B42+B45+B48</f>
        <v>0</v>
      </c>
      <c r="C49" s="203">
        <f>C39+C42+C45+C48</f>
        <v>0</v>
      </c>
      <c r="D49" s="203">
        <f>D39+D42+D45+D48</f>
        <v>0</v>
      </c>
      <c r="E49" s="204">
        <f>E39+E42+E45+E48</f>
        <v>0</v>
      </c>
    </row>
    <row r="50" spans="1:5" ht="11.25" customHeight="1">
      <c r="A50" s="21" t="s">
        <v>82</v>
      </c>
      <c r="B50" s="123"/>
      <c r="C50" s="123"/>
      <c r="D50" s="123"/>
      <c r="E50" s="124"/>
    </row>
    <row r="51" spans="1:5" ht="11.25" customHeight="1">
      <c r="A51" s="244" t="s">
        <v>314</v>
      </c>
      <c r="B51" s="244"/>
      <c r="C51" s="244"/>
      <c r="D51" s="244"/>
      <c r="E51" s="244"/>
    </row>
    <row r="52" spans="1:5" s="6" customFormat="1" ht="11.25" customHeight="1">
      <c r="A52" s="17" t="s">
        <v>120</v>
      </c>
      <c r="C52" s="20"/>
      <c r="D52" s="20"/>
      <c r="E52" s="20"/>
    </row>
    <row r="53" ht="11.25" customHeight="1">
      <c r="A53" s="2" t="s">
        <v>6</v>
      </c>
    </row>
    <row r="56" spans="3:5" ht="11.25" customHeight="1">
      <c r="C56" s="2"/>
      <c r="D56" s="2"/>
      <c r="E56" s="2"/>
    </row>
    <row r="57" spans="3:5" ht="11.25" customHeight="1">
      <c r="C57" s="2"/>
      <c r="D57" s="2"/>
      <c r="E57" s="2"/>
    </row>
    <row r="58" spans="1:12" s="114" customFormat="1" ht="11.25" customHeight="1">
      <c r="A58" s="178" t="s">
        <v>306</v>
      </c>
      <c r="C58" s="178" t="s">
        <v>308</v>
      </c>
      <c r="F58" s="181"/>
      <c r="G58" s="181"/>
      <c r="H58" s="181"/>
      <c r="I58" s="181"/>
      <c r="K58" s="181"/>
      <c r="L58" s="181"/>
    </row>
    <row r="59" spans="1:12" s="114" customFormat="1" ht="11.25" customHeight="1">
      <c r="A59" s="178" t="s">
        <v>307</v>
      </c>
      <c r="C59" s="178" t="s">
        <v>309</v>
      </c>
      <c r="F59" s="181"/>
      <c r="G59" s="181"/>
      <c r="H59" s="181"/>
      <c r="I59" s="181"/>
      <c r="K59" s="181"/>
      <c r="L59" s="181"/>
    </row>
    <row r="60" spans="1:12" s="114" customFormat="1" ht="11.25" customHeight="1">
      <c r="A60" s="179"/>
      <c r="C60" s="178" t="s">
        <v>318</v>
      </c>
      <c r="F60" s="181"/>
      <c r="G60" s="181"/>
      <c r="H60" s="181"/>
      <c r="I60" s="181"/>
      <c r="K60" s="181"/>
      <c r="L60" s="181"/>
    </row>
    <row r="61" spans="1:5" ht="11.25" customHeight="1">
      <c r="A61" s="245"/>
      <c r="B61" s="245"/>
      <c r="C61" s="245"/>
      <c r="D61" s="245"/>
      <c r="E61" s="245"/>
    </row>
    <row r="65" ht="11.25" customHeight="1">
      <c r="B65" s="178" t="s">
        <v>310</v>
      </c>
    </row>
    <row r="66" ht="11.25" customHeight="1">
      <c r="B66" s="178" t="s">
        <v>311</v>
      </c>
    </row>
    <row r="67" ht="11.25" customHeight="1">
      <c r="B67" s="178" t="s">
        <v>319</v>
      </c>
    </row>
    <row r="69" spans="3:5" ht="11.25" customHeight="1">
      <c r="C69" s="2"/>
      <c r="D69" s="2"/>
      <c r="E69" s="2"/>
    </row>
    <row r="70" spans="1:5" ht="11.25" customHeight="1">
      <c r="A70" s="245"/>
      <c r="B70" s="245"/>
      <c r="C70" s="245"/>
      <c r="D70" s="245"/>
      <c r="E70" s="245"/>
    </row>
    <row r="71" spans="1:5" ht="11.25" customHeight="1">
      <c r="A71" s="245"/>
      <c r="B71" s="245"/>
      <c r="C71" s="245"/>
      <c r="D71" s="245"/>
      <c r="E71" s="245"/>
    </row>
    <row r="72" spans="1:5" ht="11.25" customHeight="1">
      <c r="A72" s="245"/>
      <c r="B72" s="245"/>
      <c r="C72" s="245"/>
      <c r="D72" s="245"/>
      <c r="E72" s="245"/>
    </row>
  </sheetData>
  <sheetProtection/>
  <mergeCells count="13">
    <mergeCell ref="A72:E72"/>
    <mergeCell ref="A70:E70"/>
    <mergeCell ref="A71:E71"/>
    <mergeCell ref="A51:E51"/>
    <mergeCell ref="C37:E37"/>
    <mergeCell ref="A61:E61"/>
    <mergeCell ref="A11:E11"/>
    <mergeCell ref="A12:E12"/>
    <mergeCell ref="A13:E13"/>
    <mergeCell ref="A14:E14"/>
    <mergeCell ref="A37:A38"/>
    <mergeCell ref="A20:A21"/>
    <mergeCell ref="C20:E20"/>
  </mergeCells>
  <printOptions/>
  <pageMargins left="0.3937007874015748" right="0.3937007874015748" top="0.984251968503937" bottom="0.984251968503937" header="0" footer="0.1968503937007874"/>
  <pageSetup horizontalDpi="120" verticalDpi="12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4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78.57421875" style="2" customWidth="1"/>
    <col min="2" max="2" width="25.00390625" style="2" customWidth="1"/>
    <col min="3" max="3" width="21.00390625" style="2" customWidth="1"/>
    <col min="4" max="16384" width="9.140625" style="2" customWidth="1"/>
  </cols>
  <sheetData>
    <row r="1" s="117" customFormat="1" ht="12.75"/>
    <row r="2" s="117" customFormat="1" ht="25.5" customHeight="1">
      <c r="A2" s="163" t="s">
        <v>301</v>
      </c>
    </row>
    <row r="3" s="117" customFormat="1" ht="15.75" customHeight="1">
      <c r="A3" s="164" t="s">
        <v>302</v>
      </c>
    </row>
    <row r="4" s="117" customFormat="1" ht="15.75" customHeight="1">
      <c r="A4" s="164" t="s">
        <v>303</v>
      </c>
    </row>
    <row r="5" s="117" customFormat="1" ht="15.75" customHeight="1">
      <c r="A5" s="164" t="s">
        <v>304</v>
      </c>
    </row>
    <row r="6" spans="1:2" s="117" customFormat="1" ht="15.75">
      <c r="A6" s="40" t="s">
        <v>60</v>
      </c>
      <c r="B6" s="2"/>
    </row>
    <row r="7" s="117" customFormat="1" ht="12.75">
      <c r="A7" s="128"/>
    </row>
    <row r="8" spans="1:2" ht="12.75">
      <c r="A8" s="24" t="s">
        <v>301</v>
      </c>
      <c r="B8" s="120"/>
    </row>
    <row r="9" spans="1:2" s="117" customFormat="1" ht="12.75">
      <c r="A9" s="120" t="s">
        <v>0</v>
      </c>
      <c r="B9" s="120"/>
    </row>
    <row r="10" spans="1:2" s="117" customFormat="1" ht="12.75">
      <c r="A10" s="121" t="s">
        <v>12</v>
      </c>
      <c r="B10" s="121"/>
    </row>
    <row r="11" spans="1:2" s="117" customFormat="1" ht="12.75">
      <c r="A11" s="251" t="s">
        <v>4</v>
      </c>
      <c r="B11" s="251"/>
    </row>
    <row r="12" spans="1:2" s="117" customFormat="1" ht="12.75">
      <c r="A12" s="252" t="s">
        <v>305</v>
      </c>
      <c r="B12" s="251"/>
    </row>
    <row r="13" spans="1:2" s="117" customFormat="1" ht="12.75">
      <c r="A13" s="120"/>
      <c r="B13" s="120"/>
    </row>
    <row r="14" spans="1:2" s="117" customFormat="1" ht="12.75" hidden="1">
      <c r="A14" s="251"/>
      <c r="B14" s="251"/>
    </row>
    <row r="15" spans="1:2" s="117" customFormat="1" ht="12.75" hidden="1">
      <c r="A15" s="120"/>
      <c r="B15" s="120"/>
    </row>
    <row r="16" spans="1:2" s="117" customFormat="1" ht="12.75" hidden="1">
      <c r="A16" s="130"/>
      <c r="B16" s="130"/>
    </row>
    <row r="17" spans="1:3" s="117" customFormat="1" ht="12.75">
      <c r="A17" s="129" t="s">
        <v>112</v>
      </c>
      <c r="C17" s="113">
        <v>1</v>
      </c>
    </row>
    <row r="18" spans="1:4" ht="11.25">
      <c r="A18" s="258" t="s">
        <v>2</v>
      </c>
      <c r="B18" s="261" t="s">
        <v>90</v>
      </c>
      <c r="C18" s="262"/>
      <c r="D18" s="6"/>
    </row>
    <row r="19" spans="1:4" ht="11.25">
      <c r="A19" s="259"/>
      <c r="B19" s="48" t="s">
        <v>209</v>
      </c>
      <c r="C19" s="86" t="s">
        <v>248</v>
      </c>
      <c r="D19" s="6"/>
    </row>
    <row r="20" spans="1:4" ht="11.25">
      <c r="A20" s="260"/>
      <c r="B20" s="146" t="s">
        <v>61</v>
      </c>
      <c r="C20" s="147" t="s">
        <v>210</v>
      </c>
      <c r="D20" s="6"/>
    </row>
    <row r="21" spans="1:4" ht="11.25">
      <c r="A21" s="23" t="s">
        <v>62</v>
      </c>
      <c r="B21" s="195">
        <f>B22+B23</f>
        <v>0</v>
      </c>
      <c r="C21" s="196">
        <f>C22+C23</f>
        <v>0</v>
      </c>
      <c r="D21" s="6"/>
    </row>
    <row r="22" spans="1:4" ht="11.25">
      <c r="A22" s="23" t="s">
        <v>63</v>
      </c>
      <c r="B22" s="195"/>
      <c r="C22" s="196"/>
      <c r="D22" s="6"/>
    </row>
    <row r="23" spans="1:4" ht="11.25">
      <c r="A23" s="23" t="s">
        <v>64</v>
      </c>
      <c r="B23" s="195"/>
      <c r="C23" s="196"/>
      <c r="D23" s="6"/>
    </row>
    <row r="24" spans="1:4" ht="11.25">
      <c r="A24" s="23" t="s">
        <v>65</v>
      </c>
      <c r="B24" s="195">
        <f>B25+B31</f>
        <v>448485.81</v>
      </c>
      <c r="C24" s="196">
        <f>C25+C31</f>
        <v>448485.81</v>
      </c>
      <c r="D24" s="6"/>
    </row>
    <row r="25" spans="1:4" ht="11.25">
      <c r="A25" s="23" t="s">
        <v>63</v>
      </c>
      <c r="B25" s="195">
        <f>SUM(B26:B30)</f>
        <v>448485.81</v>
      </c>
      <c r="C25" s="196">
        <f>SUM(C26:C30)</f>
        <v>448485.81</v>
      </c>
      <c r="D25" s="6"/>
    </row>
    <row r="26" spans="1:4" ht="11.25">
      <c r="A26" s="23" t="s">
        <v>236</v>
      </c>
      <c r="B26" s="195">
        <v>448485.81</v>
      </c>
      <c r="C26" s="196">
        <v>448485.81</v>
      </c>
      <c r="D26" s="6"/>
    </row>
    <row r="27" spans="1:4" ht="11.25">
      <c r="A27" s="23" t="s">
        <v>66</v>
      </c>
      <c r="B27" s="195"/>
      <c r="C27" s="196"/>
      <c r="D27" s="6"/>
    </row>
    <row r="28" spans="1:4" ht="11.25">
      <c r="A28" s="23" t="s">
        <v>237</v>
      </c>
      <c r="B28" s="195"/>
      <c r="C28" s="196"/>
      <c r="D28" s="6"/>
    </row>
    <row r="29" spans="1:4" ht="11.25">
      <c r="A29" s="23" t="s">
        <v>67</v>
      </c>
      <c r="B29" s="195"/>
      <c r="C29" s="197"/>
      <c r="D29" s="6"/>
    </row>
    <row r="30" spans="1:4" ht="11.25">
      <c r="A30" s="23" t="s">
        <v>292</v>
      </c>
      <c r="B30" s="195"/>
      <c r="C30" s="197"/>
      <c r="D30" s="6"/>
    </row>
    <row r="31" spans="1:4" ht="11.25">
      <c r="A31" s="23" t="s">
        <v>64</v>
      </c>
      <c r="B31" s="195">
        <f>SUM(B32:B36)</f>
        <v>0</v>
      </c>
      <c r="C31" s="197">
        <f>SUM(C32:C36)</f>
        <v>0</v>
      </c>
      <c r="D31" s="6"/>
    </row>
    <row r="32" spans="1:4" ht="11.25">
      <c r="A32" s="23" t="s">
        <v>236</v>
      </c>
      <c r="B32" s="195"/>
      <c r="C32" s="197"/>
      <c r="D32" s="6"/>
    </row>
    <row r="33" spans="1:4" ht="11.25">
      <c r="A33" s="23" t="s">
        <v>66</v>
      </c>
      <c r="B33" s="195"/>
      <c r="C33" s="197"/>
      <c r="D33" s="6"/>
    </row>
    <row r="34" spans="1:4" ht="11.25">
      <c r="A34" s="23" t="s">
        <v>237</v>
      </c>
      <c r="B34" s="195"/>
      <c r="C34" s="197"/>
      <c r="D34" s="6"/>
    </row>
    <row r="35" spans="1:4" ht="11.25">
      <c r="A35" s="23" t="s">
        <v>67</v>
      </c>
      <c r="B35" s="195"/>
      <c r="C35" s="197"/>
      <c r="D35" s="6"/>
    </row>
    <row r="36" spans="1:4" ht="11.25">
      <c r="A36" s="23" t="s">
        <v>293</v>
      </c>
      <c r="B36" s="195"/>
      <c r="C36" s="197"/>
      <c r="D36" s="6"/>
    </row>
    <row r="37" spans="1:4" ht="11.25">
      <c r="A37" s="148" t="s">
        <v>294</v>
      </c>
      <c r="B37" s="198">
        <f>B21+B24</f>
        <v>448485.81</v>
      </c>
      <c r="C37" s="198">
        <f>C21+C24</f>
        <v>448485.81</v>
      </c>
      <c r="D37" s="6"/>
    </row>
    <row r="38" spans="1:4" ht="11.25">
      <c r="A38" s="97"/>
      <c r="B38" s="98"/>
      <c r="C38" s="99"/>
      <c r="D38" s="6"/>
    </row>
    <row r="39" spans="1:4" ht="11.25" hidden="1">
      <c r="A39" s="97"/>
      <c r="B39" s="98"/>
      <c r="C39" s="99"/>
      <c r="D39" s="6"/>
    </row>
    <row r="40" spans="1:4" ht="11.25" hidden="1">
      <c r="A40" s="97"/>
      <c r="B40" s="98"/>
      <c r="C40" s="99"/>
      <c r="D40" s="6"/>
    </row>
    <row r="41" spans="1:4" ht="11.25" hidden="1">
      <c r="A41" s="97"/>
      <c r="B41" s="98"/>
      <c r="C41" s="99"/>
      <c r="D41" s="6"/>
    </row>
    <row r="42" spans="1:4" ht="11.25" hidden="1">
      <c r="A42" s="97"/>
      <c r="B42" s="98"/>
      <c r="C42" s="99"/>
      <c r="D42" s="6"/>
    </row>
    <row r="43" spans="1:4" ht="11.25" hidden="1">
      <c r="A43" s="267"/>
      <c r="B43" s="267"/>
      <c r="D43" s="6"/>
    </row>
    <row r="44" spans="1:4" ht="11.25">
      <c r="A44" s="268" t="s">
        <v>68</v>
      </c>
      <c r="B44" s="265" t="s">
        <v>3</v>
      </c>
      <c r="C44" s="88" t="s">
        <v>69</v>
      </c>
      <c r="D44" s="6"/>
    </row>
    <row r="45" spans="1:4" ht="11.25">
      <c r="A45" s="269"/>
      <c r="B45" s="266"/>
      <c r="C45" s="87" t="s">
        <v>70</v>
      </c>
      <c r="D45" s="6"/>
    </row>
    <row r="46" spans="1:4" ht="11.25">
      <c r="A46" s="55" t="s">
        <v>295</v>
      </c>
      <c r="B46" s="199">
        <f>IF(A12="Período: 1º Quadrimestre",'RGF-Anexo 02'!C46,IF(A12="Período: 2º Quadrimestre",'RGF-Anexo 02'!D46,IF(A12="Período: 3º Quadrimestre",'RGF-Anexo 02'!E46,IF(A12="Período: 1º Semestre",'RGF-Anexo 02'!C46,IF(A12="Período: 1º Trimestre",'RGF-Anexo 02'!C46,IF(A12="Período: 1º Bimestre",'RGF-Anexo 02'!C46,IF(A12="Período: Janeiro",'RGF-Anexo 02'!C46,D46)))))))</f>
        <v>1016781000.1</v>
      </c>
      <c r="C46" s="183"/>
      <c r="D46" s="6"/>
    </row>
    <row r="47" spans="1:4" ht="11.25">
      <c r="A47" s="23" t="s">
        <v>296</v>
      </c>
      <c r="B47" s="200"/>
      <c r="C47" s="185">
        <f aca="true" t="shared" si="0" ref="C47:C52">IF($B$46&gt;0,B47*100/$B$46,0)</f>
        <v>0</v>
      </c>
      <c r="D47" s="6"/>
    </row>
    <row r="48" spans="1:4" ht="11.25">
      <c r="A48" s="23" t="s">
        <v>297</v>
      </c>
      <c r="B48" s="200">
        <f>C37+B47-C30-C36</f>
        <v>448485.81</v>
      </c>
      <c r="C48" s="185">
        <f t="shared" si="0"/>
        <v>0.04410839796926689</v>
      </c>
      <c r="D48" s="6"/>
    </row>
    <row r="49" spans="1:4" ht="11.25">
      <c r="A49" s="23" t="s">
        <v>238</v>
      </c>
      <c r="B49" s="200">
        <f>B46*0.16</f>
        <v>162684960.016</v>
      </c>
      <c r="C49" s="185">
        <f t="shared" si="0"/>
        <v>16</v>
      </c>
      <c r="D49" s="6"/>
    </row>
    <row r="50" spans="1:4" ht="11.25">
      <c r="A50" s="23" t="s">
        <v>239</v>
      </c>
      <c r="B50" s="200">
        <f>B49*0.9</f>
        <v>146416464.0144</v>
      </c>
      <c r="C50" s="185">
        <f t="shared" si="0"/>
        <v>14.4</v>
      </c>
      <c r="D50" s="6"/>
    </row>
    <row r="51" spans="1:4" ht="11.25">
      <c r="A51" s="23" t="s">
        <v>240</v>
      </c>
      <c r="B51" s="200"/>
      <c r="C51" s="185">
        <f t="shared" si="0"/>
        <v>0</v>
      </c>
      <c r="D51" s="6"/>
    </row>
    <row r="52" spans="1:4" ht="11.25">
      <c r="A52" s="149" t="s">
        <v>241</v>
      </c>
      <c r="B52" s="201">
        <f>B46*0.07</f>
        <v>71174670.00700001</v>
      </c>
      <c r="C52" s="184">
        <f t="shared" si="0"/>
        <v>7.000000000000002</v>
      </c>
      <c r="D52" s="6"/>
    </row>
    <row r="53" spans="1:4" ht="11.25">
      <c r="A53" s="23"/>
      <c r="B53" s="151"/>
      <c r="C53" s="116"/>
      <c r="D53" s="6"/>
    </row>
    <row r="54" spans="1:4" ht="11.25" hidden="1">
      <c r="A54" s="23"/>
      <c r="B54" s="151"/>
      <c r="C54" s="116"/>
      <c r="D54" s="6"/>
    </row>
    <row r="55" spans="1:4" ht="11.25" hidden="1">
      <c r="A55" s="23"/>
      <c r="B55" s="151"/>
      <c r="C55" s="116"/>
      <c r="D55" s="6"/>
    </row>
    <row r="56" spans="1:4" ht="11.25" hidden="1">
      <c r="A56" s="23"/>
      <c r="B56" s="151"/>
      <c r="C56" s="116"/>
      <c r="D56" s="6"/>
    </row>
    <row r="57" spans="1:4" ht="11.25" hidden="1">
      <c r="A57" s="23"/>
      <c r="B57" s="151"/>
      <c r="C57" s="116"/>
      <c r="D57" s="6"/>
    </row>
    <row r="58" spans="1:4" ht="11.25" hidden="1">
      <c r="A58" s="23"/>
      <c r="B58" s="151"/>
      <c r="C58" s="116"/>
      <c r="D58" s="6"/>
    </row>
    <row r="59" spans="1:4" ht="11.25" hidden="1">
      <c r="A59" s="23"/>
      <c r="B59" s="151"/>
      <c r="C59" s="116"/>
      <c r="D59" s="6"/>
    </row>
    <row r="60" spans="1:4" ht="11.25">
      <c r="A60" s="268" t="s">
        <v>242</v>
      </c>
      <c r="B60" s="265" t="s">
        <v>3</v>
      </c>
      <c r="C60" s="88" t="s">
        <v>69</v>
      </c>
      <c r="D60" s="6"/>
    </row>
    <row r="61" spans="1:4" ht="11.25">
      <c r="A61" s="270"/>
      <c r="B61" s="266"/>
      <c r="C61" s="87" t="s">
        <v>70</v>
      </c>
      <c r="D61" s="6"/>
    </row>
    <row r="62" spans="1:4" ht="11.25">
      <c r="A62" s="55" t="s">
        <v>243</v>
      </c>
      <c r="B62" s="199">
        <f>SUM(B63:B65)</f>
        <v>0</v>
      </c>
      <c r="C62" s="183">
        <f>SUM(C63:C65)</f>
        <v>0</v>
      </c>
      <c r="D62" s="6"/>
    </row>
    <row r="63" spans="1:4" ht="11.25">
      <c r="A63" s="23" t="s">
        <v>244</v>
      </c>
      <c r="B63" s="200"/>
      <c r="C63" s="185">
        <f>IF($B$46&gt;0,B63*100/$B$46,0)</f>
        <v>0</v>
      </c>
      <c r="D63" s="6"/>
    </row>
    <row r="64" spans="1:4" ht="11.25">
      <c r="A64" s="23" t="s">
        <v>245</v>
      </c>
      <c r="B64" s="200"/>
      <c r="C64" s="185">
        <f>IF($B$46&gt;0,B64*100/$B$46,0)</f>
        <v>0</v>
      </c>
      <c r="D64" s="6"/>
    </row>
    <row r="65" spans="1:4" ht="11.25">
      <c r="A65" s="23" t="s">
        <v>246</v>
      </c>
      <c r="B65" s="200"/>
      <c r="C65" s="185">
        <f>IF($B$46&gt;0,B65*100/$B$46,0)</f>
        <v>0</v>
      </c>
      <c r="D65" s="6"/>
    </row>
    <row r="66" spans="1:4" ht="11.25">
      <c r="A66" s="149" t="s">
        <v>247</v>
      </c>
      <c r="B66" s="201"/>
      <c r="C66" s="184">
        <f>IF($B$46&gt;0,B66*100/$B$46,0)</f>
        <v>0</v>
      </c>
      <c r="D66" s="6"/>
    </row>
    <row r="67" spans="1:3" ht="11.25" customHeight="1">
      <c r="A67" s="271" t="s">
        <v>315</v>
      </c>
      <c r="B67" s="271"/>
      <c r="C67" s="271"/>
    </row>
    <row r="68" spans="1:3" ht="23.25" customHeight="1">
      <c r="A68" s="272" t="s">
        <v>114</v>
      </c>
      <c r="B68" s="272"/>
      <c r="C68" s="272"/>
    </row>
    <row r="69" spans="1:2" ht="11.25">
      <c r="A69" s="263" t="s">
        <v>113</v>
      </c>
      <c r="B69" s="264"/>
    </row>
    <row r="70" spans="1:3" ht="11.25">
      <c r="A70" s="263" t="s">
        <v>71</v>
      </c>
      <c r="B70" s="263"/>
      <c r="C70" s="6"/>
    </row>
    <row r="71" spans="1:3" ht="11.25">
      <c r="A71" s="6"/>
      <c r="B71" s="6"/>
      <c r="C71" s="6"/>
    </row>
    <row r="75" spans="1:12" s="114" customFormat="1" ht="11.25" customHeight="1">
      <c r="A75" s="178" t="s">
        <v>306</v>
      </c>
      <c r="B75" s="179" t="s">
        <v>308</v>
      </c>
      <c r="F75" s="181"/>
      <c r="G75" s="181"/>
      <c r="H75" s="181"/>
      <c r="I75" s="181"/>
      <c r="K75" s="181"/>
      <c r="L75" s="181"/>
    </row>
    <row r="76" spans="1:12" s="114" customFormat="1" ht="11.25" customHeight="1">
      <c r="A76" s="178" t="s">
        <v>307</v>
      </c>
      <c r="B76" s="178" t="s">
        <v>309</v>
      </c>
      <c r="F76" s="181"/>
      <c r="G76" s="181"/>
      <c r="H76" s="181"/>
      <c r="I76" s="181"/>
      <c r="K76" s="181"/>
      <c r="L76" s="181"/>
    </row>
    <row r="77" spans="1:12" s="114" customFormat="1" ht="11.25" customHeight="1">
      <c r="A77" s="179"/>
      <c r="B77" s="178" t="s">
        <v>318</v>
      </c>
      <c r="F77" s="181"/>
      <c r="G77" s="181"/>
      <c r="H77" s="181"/>
      <c r="I77" s="181"/>
      <c r="K77" s="181"/>
      <c r="L77" s="181"/>
    </row>
    <row r="78" spans="1:5" ht="11.25" customHeight="1">
      <c r="A78" s="245"/>
      <c r="B78" s="245"/>
      <c r="C78" s="245"/>
      <c r="D78" s="245"/>
      <c r="E78" s="245"/>
    </row>
    <row r="79" spans="3:5" ht="11.25" customHeight="1">
      <c r="C79" s="19"/>
      <c r="D79" s="19"/>
      <c r="E79" s="19"/>
    </row>
    <row r="80" spans="3:5" ht="11.25" customHeight="1">
      <c r="C80" s="19"/>
      <c r="D80" s="19"/>
      <c r="E80" s="19"/>
    </row>
    <row r="81" spans="2:5" ht="11.25" customHeight="1">
      <c r="B81" s="178" t="s">
        <v>310</v>
      </c>
      <c r="C81" s="181"/>
      <c r="D81" s="19"/>
      <c r="E81" s="19"/>
    </row>
    <row r="82" spans="2:5" ht="11.25" customHeight="1">
      <c r="B82" s="178" t="s">
        <v>311</v>
      </c>
      <c r="C82" s="181"/>
      <c r="D82" s="19"/>
      <c r="E82" s="19"/>
    </row>
    <row r="83" spans="2:5" ht="11.25" customHeight="1">
      <c r="B83" s="178" t="s">
        <v>319</v>
      </c>
      <c r="C83" s="181"/>
      <c r="D83" s="19"/>
      <c r="E83" s="19"/>
    </row>
    <row r="84" spans="3:5" ht="11.25" customHeight="1">
      <c r="C84" s="19"/>
      <c r="D84" s="19"/>
      <c r="E84" s="19"/>
    </row>
  </sheetData>
  <sheetProtection/>
  <mergeCells count="15">
    <mergeCell ref="A44:A45"/>
    <mergeCell ref="B44:B45"/>
    <mergeCell ref="A60:A61"/>
    <mergeCell ref="A67:C67"/>
    <mergeCell ref="A68:C68"/>
    <mergeCell ref="A78:E78"/>
    <mergeCell ref="A11:B11"/>
    <mergeCell ref="A12:B12"/>
    <mergeCell ref="A18:A20"/>
    <mergeCell ref="B18:C18"/>
    <mergeCell ref="A70:B70"/>
    <mergeCell ref="A69:B69"/>
    <mergeCell ref="B60:B61"/>
    <mergeCell ref="A14:B14"/>
    <mergeCell ref="A43:B43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57.28125" style="2" customWidth="1"/>
    <col min="2" max="10" width="15.28125" style="2" customWidth="1"/>
    <col min="11" max="16384" width="9.140625" style="2" customWidth="1"/>
  </cols>
  <sheetData>
    <row r="1" s="117" customFormat="1" ht="12.75"/>
    <row r="2" s="117" customFormat="1" ht="25.5" customHeight="1">
      <c r="A2" s="163" t="s">
        <v>301</v>
      </c>
    </row>
    <row r="3" s="117" customFormat="1" ht="15.75" customHeight="1">
      <c r="A3" s="164" t="s">
        <v>302</v>
      </c>
    </row>
    <row r="4" s="117" customFormat="1" ht="15.75" customHeight="1">
      <c r="A4" s="164" t="s">
        <v>303</v>
      </c>
    </row>
    <row r="5" s="117" customFormat="1" ht="15.75" customHeight="1">
      <c r="A5" s="164" t="s">
        <v>304</v>
      </c>
    </row>
    <row r="6" spans="1:8" s="117" customFormat="1" ht="15.75">
      <c r="A6" s="136" t="s">
        <v>129</v>
      </c>
      <c r="B6" s="136"/>
      <c r="C6" s="136"/>
      <c r="D6" s="136"/>
      <c r="E6" s="136"/>
      <c r="F6" s="136"/>
      <c r="G6" s="136"/>
      <c r="H6" s="136"/>
    </row>
    <row r="7" spans="1:8" s="117" customFormat="1" ht="12.75">
      <c r="A7" s="131"/>
      <c r="B7" s="131"/>
      <c r="C7" s="131"/>
      <c r="D7" s="131"/>
      <c r="E7" s="131"/>
      <c r="F7" s="131"/>
      <c r="G7" s="131"/>
      <c r="H7" s="131"/>
    </row>
    <row r="8" spans="1:8" ht="12.75">
      <c r="A8" s="24" t="s">
        <v>301</v>
      </c>
      <c r="B8" s="131"/>
      <c r="C8" s="131"/>
      <c r="D8" s="131"/>
      <c r="E8" s="131"/>
      <c r="F8" s="131"/>
      <c r="G8" s="131"/>
      <c r="H8" s="131"/>
    </row>
    <row r="9" spans="1:8" s="117" customFormat="1" ht="12.75">
      <c r="A9" s="131" t="s">
        <v>0</v>
      </c>
      <c r="B9" s="131"/>
      <c r="C9" s="131"/>
      <c r="D9" s="131"/>
      <c r="E9" s="131"/>
      <c r="F9" s="131"/>
      <c r="G9" s="131"/>
      <c r="H9" s="131"/>
    </row>
    <row r="10" spans="1:8" s="117" customFormat="1" ht="12.75">
      <c r="A10" s="132" t="s">
        <v>121</v>
      </c>
      <c r="B10" s="131"/>
      <c r="C10" s="131"/>
      <c r="D10" s="131"/>
      <c r="E10" s="131"/>
      <c r="F10" s="131"/>
      <c r="G10" s="131"/>
      <c r="H10" s="131"/>
    </row>
    <row r="11" spans="1:8" s="117" customFormat="1" ht="12.75">
      <c r="A11" s="131" t="s">
        <v>4</v>
      </c>
      <c r="B11" s="132"/>
      <c r="C11" s="132"/>
      <c r="D11" s="132"/>
      <c r="E11" s="132"/>
      <c r="F11" s="132"/>
      <c r="G11" s="132"/>
      <c r="H11" s="132"/>
    </row>
    <row r="12" spans="1:8" s="117" customFormat="1" ht="12.75">
      <c r="A12" s="24" t="s">
        <v>305</v>
      </c>
      <c r="B12" s="131"/>
      <c r="C12" s="131"/>
      <c r="D12" s="131"/>
      <c r="E12" s="131"/>
      <c r="F12" s="131"/>
      <c r="G12" s="131"/>
      <c r="H12" s="131"/>
    </row>
    <row r="13" spans="1:8" s="117" customFormat="1" ht="12.75">
      <c r="A13" s="131"/>
      <c r="B13" s="132"/>
      <c r="C13" s="132"/>
      <c r="D13" s="132"/>
      <c r="E13" s="132"/>
      <c r="F13" s="132"/>
      <c r="G13" s="132"/>
      <c r="H13" s="132"/>
    </row>
    <row r="14" spans="1:10" s="117" customFormat="1" ht="12.75">
      <c r="A14" s="279" t="s">
        <v>115</v>
      </c>
      <c r="B14" s="279"/>
      <c r="C14" s="280"/>
      <c r="D14" s="133"/>
      <c r="E14" s="133"/>
      <c r="F14" s="133"/>
      <c r="G14" s="133"/>
      <c r="J14" s="134">
        <v>1</v>
      </c>
    </row>
    <row r="15" spans="1:10" ht="15" customHeight="1">
      <c r="A15" s="281" t="s">
        <v>134</v>
      </c>
      <c r="B15" s="274" t="s">
        <v>93</v>
      </c>
      <c r="C15" s="286" t="s">
        <v>7</v>
      </c>
      <c r="D15" s="287"/>
      <c r="E15" s="287"/>
      <c r="F15" s="288"/>
      <c r="G15" s="284" t="s">
        <v>252</v>
      </c>
      <c r="H15" s="284" t="s">
        <v>83</v>
      </c>
      <c r="I15" s="274" t="s">
        <v>125</v>
      </c>
      <c r="J15" s="273" t="s">
        <v>84</v>
      </c>
    </row>
    <row r="16" spans="1:10" ht="24" customHeight="1">
      <c r="A16" s="282"/>
      <c r="B16" s="275"/>
      <c r="C16" s="273" t="s">
        <v>122</v>
      </c>
      <c r="D16" s="273"/>
      <c r="E16" s="274" t="s">
        <v>124</v>
      </c>
      <c r="F16" s="274" t="s">
        <v>123</v>
      </c>
      <c r="G16" s="285"/>
      <c r="H16" s="285"/>
      <c r="I16" s="275"/>
      <c r="J16" s="273"/>
    </row>
    <row r="17" spans="1:10" ht="47.25" customHeight="1">
      <c r="A17" s="282"/>
      <c r="B17" s="275"/>
      <c r="C17" s="158" t="s">
        <v>85</v>
      </c>
      <c r="D17" s="158" t="s">
        <v>13</v>
      </c>
      <c r="E17" s="275"/>
      <c r="F17" s="275"/>
      <c r="G17" s="285"/>
      <c r="H17" s="285"/>
      <c r="I17" s="275"/>
      <c r="J17" s="273"/>
    </row>
    <row r="18" spans="1:10" ht="17.25" customHeight="1">
      <c r="A18" s="283"/>
      <c r="B18" s="159" t="s">
        <v>52</v>
      </c>
      <c r="C18" s="159" t="s">
        <v>53</v>
      </c>
      <c r="D18" s="159" t="s">
        <v>128</v>
      </c>
      <c r="E18" s="52" t="s">
        <v>126</v>
      </c>
      <c r="F18" s="160" t="s">
        <v>127</v>
      </c>
      <c r="G18" s="45" t="s">
        <v>251</v>
      </c>
      <c r="H18" s="45" t="s">
        <v>253</v>
      </c>
      <c r="I18" s="278"/>
      <c r="J18" s="273"/>
    </row>
    <row r="19" spans="1:10" ht="11.25" customHeight="1" hidden="1">
      <c r="A19" s="137"/>
      <c r="B19" s="152"/>
      <c r="C19" s="154"/>
      <c r="D19" s="154"/>
      <c r="E19" s="154"/>
      <c r="F19" s="154"/>
      <c r="G19" s="155"/>
      <c r="H19" s="152"/>
      <c r="I19" s="104"/>
      <c r="J19" s="104"/>
    </row>
    <row r="20" spans="1:10" ht="11.25" customHeight="1" hidden="1">
      <c r="A20" s="138"/>
      <c r="B20" s="153"/>
      <c r="C20" s="156"/>
      <c r="D20" s="156"/>
      <c r="E20" s="156"/>
      <c r="F20" s="156"/>
      <c r="G20" s="157"/>
      <c r="H20" s="153"/>
      <c r="I20" s="105"/>
      <c r="J20" s="105"/>
    </row>
    <row r="21" spans="1:10" ht="11.25" customHeight="1" hidden="1">
      <c r="A21" s="138"/>
      <c r="B21" s="153"/>
      <c r="C21" s="156"/>
      <c r="D21" s="156"/>
      <c r="E21" s="156"/>
      <c r="F21" s="156"/>
      <c r="G21" s="157"/>
      <c r="H21" s="153"/>
      <c r="I21" s="105"/>
      <c r="J21" s="105"/>
    </row>
    <row r="22" spans="1:10" ht="11.25" customHeight="1">
      <c r="A22" s="138" t="s">
        <v>265</v>
      </c>
      <c r="B22" s="185">
        <f aca="true" t="shared" si="0" ref="B22:J22">B23+B24+B25+B26+B27+B28+B29+B30+B31+B32+B33+B34</f>
        <v>1331277293.44</v>
      </c>
      <c r="C22" s="185">
        <f t="shared" si="0"/>
        <v>125916.51999999999</v>
      </c>
      <c r="D22" s="185">
        <f t="shared" si="0"/>
        <v>43251550.52</v>
      </c>
      <c r="E22" s="185">
        <f t="shared" si="0"/>
        <v>1557358.63</v>
      </c>
      <c r="F22" s="185">
        <f t="shared" si="0"/>
        <v>567146.73</v>
      </c>
      <c r="G22" s="185">
        <f t="shared" si="0"/>
        <v>0</v>
      </c>
      <c r="H22" s="185">
        <f t="shared" si="0"/>
        <v>1285775321.0400002</v>
      </c>
      <c r="I22" s="185">
        <f t="shared" si="0"/>
        <v>116164938.57</v>
      </c>
      <c r="J22" s="185">
        <f t="shared" si="0"/>
        <v>0</v>
      </c>
    </row>
    <row r="23" spans="1:10" ht="11.25" customHeight="1">
      <c r="A23" s="36" t="s">
        <v>254</v>
      </c>
      <c r="B23" s="185">
        <v>4329195.87</v>
      </c>
      <c r="C23" s="191">
        <v>0</v>
      </c>
      <c r="D23" s="191">
        <v>6736703.34</v>
      </c>
      <c r="E23" s="191">
        <v>2558.1</v>
      </c>
      <c r="F23" s="191">
        <v>0</v>
      </c>
      <c r="G23" s="192"/>
      <c r="H23" s="185">
        <f aca="true" t="shared" si="1" ref="H23:H34">B23-(C23+D23+E23+F23)-G23</f>
        <v>-2410065.5699999994</v>
      </c>
      <c r="I23" s="185">
        <v>21387073.65</v>
      </c>
      <c r="J23" s="185"/>
    </row>
    <row r="24" spans="1:10" ht="11.25" customHeight="1">
      <c r="A24" s="36" t="s">
        <v>256</v>
      </c>
      <c r="B24" s="185">
        <v>8793884.35</v>
      </c>
      <c r="C24" s="191">
        <v>0</v>
      </c>
      <c r="D24" s="191">
        <v>6666901.05</v>
      </c>
      <c r="E24" s="191">
        <v>0</v>
      </c>
      <c r="F24" s="191">
        <v>0</v>
      </c>
      <c r="G24" s="192"/>
      <c r="H24" s="185">
        <f t="shared" si="1"/>
        <v>2126983.3</v>
      </c>
      <c r="I24" s="185">
        <v>0</v>
      </c>
      <c r="J24" s="185"/>
    </row>
    <row r="25" spans="1:10" ht="11.25" customHeight="1">
      <c r="A25" s="36" t="s">
        <v>255</v>
      </c>
      <c r="B25" s="185"/>
      <c r="C25" s="191"/>
      <c r="D25" s="191">
        <v>1962276.6</v>
      </c>
      <c r="E25" s="191"/>
      <c r="F25" s="191"/>
      <c r="G25" s="192"/>
      <c r="H25" s="185">
        <f t="shared" si="1"/>
        <v>-1962276.6</v>
      </c>
      <c r="I25" s="185"/>
      <c r="J25" s="185"/>
    </row>
    <row r="26" spans="1:10" ht="11.25" customHeight="1">
      <c r="A26" s="36" t="s">
        <v>257</v>
      </c>
      <c r="B26" s="185">
        <v>23832223.83</v>
      </c>
      <c r="C26" s="191">
        <v>0</v>
      </c>
      <c r="D26" s="191">
        <v>1332233.05</v>
      </c>
      <c r="E26" s="191">
        <v>0</v>
      </c>
      <c r="F26" s="191">
        <v>0</v>
      </c>
      <c r="G26" s="192"/>
      <c r="H26" s="185">
        <f t="shared" si="1"/>
        <v>22499990.779999997</v>
      </c>
      <c r="I26" s="185">
        <v>2128785.24</v>
      </c>
      <c r="J26" s="185"/>
    </row>
    <row r="27" spans="1:10" ht="11.25" customHeight="1">
      <c r="A27" s="36" t="s">
        <v>258</v>
      </c>
      <c r="B27" s="185">
        <v>2781129.07</v>
      </c>
      <c r="C27" s="191">
        <v>228.9</v>
      </c>
      <c r="D27" s="191">
        <v>9530128.77</v>
      </c>
      <c r="E27" s="191">
        <v>462</v>
      </c>
      <c r="F27" s="191">
        <v>0</v>
      </c>
      <c r="G27" s="192"/>
      <c r="H27" s="185">
        <f t="shared" si="1"/>
        <v>-6749690.6</v>
      </c>
      <c r="I27" s="185">
        <v>28266024.35</v>
      </c>
      <c r="J27" s="185"/>
    </row>
    <row r="28" spans="1:10" ht="11.25" customHeight="1">
      <c r="A28" s="36" t="s">
        <v>259</v>
      </c>
      <c r="B28" s="185">
        <v>15083855.62</v>
      </c>
      <c r="C28" s="191">
        <v>0</v>
      </c>
      <c r="D28" s="191">
        <v>2423479.04</v>
      </c>
      <c r="E28" s="191">
        <v>0</v>
      </c>
      <c r="F28" s="191">
        <v>0</v>
      </c>
      <c r="G28" s="192"/>
      <c r="H28" s="185">
        <f t="shared" si="1"/>
        <v>12660376.579999998</v>
      </c>
      <c r="I28" s="185">
        <v>14739520.07</v>
      </c>
      <c r="J28" s="185"/>
    </row>
    <row r="29" spans="1:10" ht="11.25" customHeight="1">
      <c r="A29" s="36" t="s">
        <v>260</v>
      </c>
      <c r="B29" s="185">
        <v>4489641.66</v>
      </c>
      <c r="C29" s="191">
        <v>0</v>
      </c>
      <c r="D29" s="191">
        <v>1123244.84</v>
      </c>
      <c r="E29" s="191">
        <v>9648</v>
      </c>
      <c r="F29" s="191">
        <v>0</v>
      </c>
      <c r="G29" s="192"/>
      <c r="H29" s="185">
        <f t="shared" si="1"/>
        <v>3356748.8200000003</v>
      </c>
      <c r="I29" s="185">
        <v>2654323.28</v>
      </c>
      <c r="J29" s="185"/>
    </row>
    <row r="30" spans="1:10" ht="11.25" customHeight="1">
      <c r="A30" s="36" t="s">
        <v>262</v>
      </c>
      <c r="B30" s="185">
        <v>1259211523.65</v>
      </c>
      <c r="C30" s="191">
        <v>0</v>
      </c>
      <c r="D30" s="191">
        <v>4923394.36</v>
      </c>
      <c r="E30" s="191">
        <v>0</v>
      </c>
      <c r="F30" s="191">
        <v>428823.75</v>
      </c>
      <c r="G30" s="192"/>
      <c r="H30" s="185">
        <f t="shared" si="1"/>
        <v>1253859305.5400002</v>
      </c>
      <c r="I30" s="185">
        <v>222085.13</v>
      </c>
      <c r="J30" s="185"/>
    </row>
    <row r="31" spans="1:10" ht="11.25" customHeight="1">
      <c r="A31" s="36" t="s">
        <v>263</v>
      </c>
      <c r="B31" s="185"/>
      <c r="C31" s="191"/>
      <c r="D31" s="191"/>
      <c r="E31" s="191"/>
      <c r="F31" s="191"/>
      <c r="G31" s="192"/>
      <c r="H31" s="185">
        <f t="shared" si="1"/>
        <v>0</v>
      </c>
      <c r="I31" s="185"/>
      <c r="J31" s="185"/>
    </row>
    <row r="32" spans="1:10" ht="11.25" customHeight="1">
      <c r="A32" s="36" t="s">
        <v>261</v>
      </c>
      <c r="B32" s="185">
        <v>623893.69</v>
      </c>
      <c r="C32" s="191">
        <v>0</v>
      </c>
      <c r="D32" s="191">
        <v>0</v>
      </c>
      <c r="E32" s="191">
        <v>576069.55</v>
      </c>
      <c r="F32" s="191">
        <v>0</v>
      </c>
      <c r="G32" s="192"/>
      <c r="H32" s="185">
        <f t="shared" si="1"/>
        <v>47824.1399999999</v>
      </c>
      <c r="I32" s="185">
        <v>0</v>
      </c>
      <c r="J32" s="185"/>
    </row>
    <row r="33" spans="1:10" ht="11.25" customHeight="1">
      <c r="A33" s="36" t="s">
        <v>264</v>
      </c>
      <c r="B33" s="185">
        <v>23801.12</v>
      </c>
      <c r="C33" s="191">
        <v>0</v>
      </c>
      <c r="D33" s="191">
        <v>0</v>
      </c>
      <c r="E33" s="191">
        <v>0</v>
      </c>
      <c r="F33" s="191">
        <v>0</v>
      </c>
      <c r="G33" s="192"/>
      <c r="H33" s="185">
        <f t="shared" si="1"/>
        <v>23801.12</v>
      </c>
      <c r="I33" s="185">
        <v>0</v>
      </c>
      <c r="J33" s="185"/>
    </row>
    <row r="34" spans="1:10" ht="11.25" customHeight="1">
      <c r="A34" s="139" t="s">
        <v>212</v>
      </c>
      <c r="B34" s="185">
        <v>12108144.58</v>
      </c>
      <c r="C34" s="191">
        <v>125687.62</v>
      </c>
      <c r="D34" s="191">
        <v>8553189.47</v>
      </c>
      <c r="E34" s="191">
        <v>968620.98</v>
      </c>
      <c r="F34" s="191">
        <v>138322.98</v>
      </c>
      <c r="G34" s="192"/>
      <c r="H34" s="185">
        <f t="shared" si="1"/>
        <v>2322323.5299999993</v>
      </c>
      <c r="I34" s="185">
        <v>46767126.85</v>
      </c>
      <c r="J34" s="185"/>
    </row>
    <row r="35" spans="1:10" ht="11.25" customHeight="1">
      <c r="A35" s="138" t="s">
        <v>266</v>
      </c>
      <c r="B35" s="185">
        <f aca="true" t="shared" si="2" ref="B35:J35">B36</f>
        <v>433606435.69</v>
      </c>
      <c r="C35" s="185">
        <f t="shared" si="2"/>
        <v>11711.62</v>
      </c>
      <c r="D35" s="185">
        <f t="shared" si="2"/>
        <v>14594351.18</v>
      </c>
      <c r="E35" s="185">
        <f t="shared" si="2"/>
        <v>1521244.41</v>
      </c>
      <c r="F35" s="185">
        <f t="shared" si="2"/>
        <v>9921542.36</v>
      </c>
      <c r="G35" s="185">
        <f t="shared" si="2"/>
        <v>0</v>
      </c>
      <c r="H35" s="185">
        <f t="shared" si="2"/>
        <v>407557586.12</v>
      </c>
      <c r="I35" s="185">
        <f t="shared" si="2"/>
        <v>62031745.33</v>
      </c>
      <c r="J35" s="185">
        <f t="shared" si="2"/>
        <v>0</v>
      </c>
    </row>
    <row r="36" spans="1:10" ht="11.25" customHeight="1">
      <c r="A36" s="139" t="s">
        <v>267</v>
      </c>
      <c r="B36" s="185">
        <v>433606435.69</v>
      </c>
      <c r="C36" s="185">
        <v>11711.62</v>
      </c>
      <c r="D36" s="185">
        <v>14594351.18</v>
      </c>
      <c r="E36" s="185">
        <v>1521244.41</v>
      </c>
      <c r="F36" s="185">
        <v>9921542.36</v>
      </c>
      <c r="G36" s="193"/>
      <c r="H36" s="185">
        <f>B36-(C36+D36+E36+F36)-G36</f>
        <v>407557586.12</v>
      </c>
      <c r="I36" s="185">
        <v>62031745.33</v>
      </c>
      <c r="J36" s="185"/>
    </row>
    <row r="37" spans="1:10" ht="11.25" customHeight="1">
      <c r="A37" s="139" t="s">
        <v>300</v>
      </c>
      <c r="B37" s="185"/>
      <c r="C37" s="191"/>
      <c r="D37" s="191"/>
      <c r="E37" s="191"/>
      <c r="F37" s="191"/>
      <c r="G37" s="192"/>
      <c r="H37" s="184"/>
      <c r="I37" s="185"/>
      <c r="J37" s="185"/>
    </row>
    <row r="38" spans="1:10" s="15" customFormat="1" ht="11.25" customHeight="1">
      <c r="A38" s="177" t="s">
        <v>316</v>
      </c>
      <c r="B38" s="194">
        <f aca="true" t="shared" si="3" ref="B38:J38">B22+B35</f>
        <v>1764883729.13</v>
      </c>
      <c r="C38" s="194">
        <f t="shared" si="3"/>
        <v>137628.13999999998</v>
      </c>
      <c r="D38" s="194">
        <f t="shared" si="3"/>
        <v>57845901.7</v>
      </c>
      <c r="E38" s="194">
        <f t="shared" si="3"/>
        <v>3078603.04</v>
      </c>
      <c r="F38" s="194">
        <f t="shared" si="3"/>
        <v>10488689.09</v>
      </c>
      <c r="G38" s="194">
        <f t="shared" si="3"/>
        <v>0</v>
      </c>
      <c r="H38" s="194">
        <f t="shared" si="3"/>
        <v>1693332907.1600003</v>
      </c>
      <c r="I38" s="194">
        <f t="shared" si="3"/>
        <v>178196683.89999998</v>
      </c>
      <c r="J38" s="194">
        <f t="shared" si="3"/>
        <v>0</v>
      </c>
    </row>
    <row r="39" spans="1:10" ht="11.25" customHeight="1">
      <c r="A39" s="277" t="s">
        <v>92</v>
      </c>
      <c r="B39" s="277"/>
      <c r="C39" s="277"/>
      <c r="D39" s="277"/>
      <c r="E39" s="277"/>
      <c r="F39" s="277"/>
      <c r="G39" s="277"/>
      <c r="H39" s="277"/>
      <c r="I39" s="277"/>
      <c r="J39" s="277"/>
    </row>
    <row r="40" spans="1:8" ht="11.25">
      <c r="A40" s="276" t="s">
        <v>119</v>
      </c>
      <c r="B40" s="276"/>
      <c r="C40" s="276"/>
      <c r="D40" s="24"/>
      <c r="E40" s="24"/>
      <c r="F40" s="24"/>
      <c r="G40" s="24"/>
      <c r="H40" s="24"/>
    </row>
    <row r="41" spans="1:8" ht="11.25">
      <c r="A41" s="70"/>
      <c r="B41" s="25"/>
      <c r="C41" s="3"/>
      <c r="D41" s="3"/>
      <c r="E41" s="3"/>
      <c r="F41" s="3"/>
      <c r="G41" s="3"/>
      <c r="H41" s="3"/>
    </row>
    <row r="42" spans="2:8" ht="11.25">
      <c r="B42" s="25"/>
      <c r="C42" s="3"/>
      <c r="D42" s="3"/>
      <c r="E42" s="3"/>
      <c r="F42" s="3"/>
      <c r="G42" s="3"/>
      <c r="H42" s="3"/>
    </row>
    <row r="43" spans="1:8" ht="11.25" customHeight="1">
      <c r="A43" s="17"/>
      <c r="B43" s="25"/>
      <c r="C43" s="17"/>
      <c r="D43" s="17"/>
      <c r="E43" s="17"/>
      <c r="F43" s="17"/>
      <c r="G43" s="17"/>
      <c r="H43" s="3"/>
    </row>
    <row r="44" s="114" customFormat="1" ht="11.25" customHeight="1"/>
    <row r="45" spans="1:12" s="114" customFormat="1" ht="11.25" customHeight="1">
      <c r="A45" s="178" t="s">
        <v>306</v>
      </c>
      <c r="C45" s="178"/>
      <c r="D45" s="178" t="s">
        <v>308</v>
      </c>
      <c r="E45" s="178"/>
      <c r="F45" s="178"/>
      <c r="G45" s="178"/>
      <c r="H45" s="226" t="s">
        <v>310</v>
      </c>
      <c r="I45" s="226"/>
      <c r="J45" s="226"/>
      <c r="K45" s="181"/>
      <c r="L45" s="181"/>
    </row>
    <row r="46" spans="1:12" s="114" customFormat="1" ht="11.25" customHeight="1">
      <c r="A46" s="178" t="s">
        <v>307</v>
      </c>
      <c r="C46" s="178"/>
      <c r="D46" s="178" t="s">
        <v>309</v>
      </c>
      <c r="E46" s="178"/>
      <c r="F46" s="178"/>
      <c r="G46" s="178"/>
      <c r="H46" s="226" t="s">
        <v>311</v>
      </c>
      <c r="I46" s="226"/>
      <c r="J46" s="226"/>
      <c r="K46" s="181"/>
      <c r="L46" s="181"/>
    </row>
    <row r="47" spans="1:12" s="114" customFormat="1" ht="11.25" customHeight="1">
      <c r="A47" s="179"/>
      <c r="C47" s="178"/>
      <c r="D47" s="178" t="s">
        <v>318</v>
      </c>
      <c r="E47" s="178"/>
      <c r="F47" s="178"/>
      <c r="G47" s="178"/>
      <c r="H47" s="226" t="s">
        <v>319</v>
      </c>
      <c r="I47" s="226"/>
      <c r="J47" s="226"/>
      <c r="K47" s="181"/>
      <c r="L47" s="181"/>
    </row>
  </sheetData>
  <sheetProtection/>
  <mergeCells count="16">
    <mergeCell ref="A14:C14"/>
    <mergeCell ref="A15:A18"/>
    <mergeCell ref="B15:B17"/>
    <mergeCell ref="H15:H17"/>
    <mergeCell ref="C15:F15"/>
    <mergeCell ref="G15:G17"/>
    <mergeCell ref="H47:J47"/>
    <mergeCell ref="C16:D16"/>
    <mergeCell ref="E16:E17"/>
    <mergeCell ref="F16:F17"/>
    <mergeCell ref="A40:C40"/>
    <mergeCell ref="A39:J39"/>
    <mergeCell ref="J15:J18"/>
    <mergeCell ref="H45:J45"/>
    <mergeCell ref="H46:J46"/>
    <mergeCell ref="I15:I18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82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63.140625" style="1" bestFit="1" customWidth="1"/>
    <col min="2" max="3" width="41.57421875" style="1" customWidth="1"/>
    <col min="4" max="16384" width="9.140625" style="1" customWidth="1"/>
  </cols>
  <sheetData>
    <row r="1" s="110" customFormat="1" ht="12.75"/>
    <row r="2" s="110" customFormat="1" ht="25.5" customHeight="1">
      <c r="A2" s="165" t="s">
        <v>301</v>
      </c>
    </row>
    <row r="3" s="110" customFormat="1" ht="15.75" customHeight="1">
      <c r="A3" s="166" t="s">
        <v>302</v>
      </c>
    </row>
    <row r="4" s="110" customFormat="1" ht="15.75" customHeight="1">
      <c r="A4" s="166" t="s">
        <v>303</v>
      </c>
    </row>
    <row r="5" s="110" customFormat="1" ht="15.75" customHeight="1">
      <c r="A5" s="166" t="s">
        <v>304</v>
      </c>
    </row>
    <row r="6" spans="1:3" s="110" customFormat="1" ht="15.75">
      <c r="A6" s="40" t="s">
        <v>72</v>
      </c>
      <c r="B6" s="1"/>
      <c r="C6" s="1"/>
    </row>
    <row r="7" s="110" customFormat="1" ht="12.75">
      <c r="A7" s="128"/>
    </row>
    <row r="8" spans="1:3" ht="12.75">
      <c r="A8" s="24" t="s">
        <v>301</v>
      </c>
      <c r="B8" s="111"/>
      <c r="C8" s="111"/>
    </row>
    <row r="9" spans="1:3" s="110" customFormat="1" ht="12.75">
      <c r="A9" s="111" t="s">
        <v>0</v>
      </c>
      <c r="B9" s="111"/>
      <c r="C9" s="111"/>
    </row>
    <row r="10" spans="1:3" s="110" customFormat="1" ht="12.75">
      <c r="A10" s="112" t="s">
        <v>73</v>
      </c>
      <c r="B10" s="111"/>
      <c r="C10" s="111"/>
    </row>
    <row r="11" spans="1:3" s="110" customFormat="1" ht="12.75">
      <c r="A11" s="111" t="s">
        <v>4</v>
      </c>
      <c r="B11" s="112"/>
      <c r="C11" s="112"/>
    </row>
    <row r="12" spans="1:3" s="110" customFormat="1" ht="12.75">
      <c r="A12" s="24" t="s">
        <v>305</v>
      </c>
      <c r="B12" s="111"/>
      <c r="C12" s="111"/>
    </row>
    <row r="13" spans="1:3" s="109" customFormat="1" ht="12.75" hidden="1">
      <c r="A13" s="111"/>
      <c r="B13" s="112"/>
      <c r="C13" s="112"/>
    </row>
    <row r="14" spans="1:3" s="109" customFormat="1" ht="12.75" hidden="1">
      <c r="A14" s="111"/>
      <c r="B14" s="111"/>
      <c r="C14" s="111"/>
    </row>
    <row r="15" spans="2:3" s="109" customFormat="1" ht="12.75">
      <c r="B15" s="111"/>
      <c r="C15" s="111"/>
    </row>
    <row r="16" spans="1:3" s="109" customFormat="1" ht="12.75" hidden="1">
      <c r="A16" s="111"/>
      <c r="B16" s="111"/>
      <c r="C16" s="111"/>
    </row>
    <row r="17" spans="1:3" s="110" customFormat="1" ht="12.75" hidden="1">
      <c r="A17" s="135"/>
      <c r="B17" s="135"/>
      <c r="C17" s="135"/>
    </row>
    <row r="18" spans="1:2" s="110" customFormat="1" ht="12.75">
      <c r="A18" s="110" t="s">
        <v>116</v>
      </c>
      <c r="B18" s="113">
        <v>1</v>
      </c>
    </row>
    <row r="19" spans="1:2" ht="11.25" customHeight="1">
      <c r="A19" s="53" t="s">
        <v>130</v>
      </c>
      <c r="B19" s="89" t="s">
        <v>211</v>
      </c>
    </row>
    <row r="20" spans="1:2" ht="11.25" customHeight="1">
      <c r="A20" s="8" t="s">
        <v>249</v>
      </c>
      <c r="B20" s="183">
        <f>'RGF-Anexo 01'!B46</f>
        <v>1016781000.1</v>
      </c>
    </row>
    <row r="21" spans="1:2" ht="11.25" customHeight="1">
      <c r="A21" s="150" t="s">
        <v>250</v>
      </c>
      <c r="B21" s="184">
        <f>'RGF-Anexo 01'!B48</f>
        <v>1016781000.1</v>
      </c>
    </row>
    <row r="22" spans="1:3" ht="11.25" customHeight="1">
      <c r="A22" s="3"/>
      <c r="B22" s="3"/>
      <c r="C22" s="100"/>
    </row>
    <row r="23" spans="1:3" ht="11.25" customHeight="1" hidden="1">
      <c r="A23" s="3"/>
      <c r="B23" s="3"/>
      <c r="C23" s="100"/>
    </row>
    <row r="24" spans="1:3" ht="11.25" customHeight="1" hidden="1">
      <c r="A24" s="3"/>
      <c r="B24" s="3"/>
      <c r="C24" s="100"/>
    </row>
    <row r="25" spans="1:3" ht="11.25" customHeight="1" hidden="1">
      <c r="A25" s="3"/>
      <c r="B25" s="3"/>
      <c r="C25" s="100"/>
    </row>
    <row r="26" spans="1:3" ht="11.25" customHeight="1" hidden="1">
      <c r="A26" s="3"/>
      <c r="B26" s="3"/>
      <c r="C26" s="100"/>
    </row>
    <row r="27" spans="1:3" ht="11.25" customHeight="1" hidden="1">
      <c r="A27" s="3"/>
      <c r="B27" s="3"/>
      <c r="C27" s="100"/>
    </row>
    <row r="28" ht="11.25" customHeight="1" hidden="1">
      <c r="C28" s="14"/>
    </row>
    <row r="29" spans="1:3" ht="11.25" customHeight="1">
      <c r="A29" s="171" t="s">
        <v>15</v>
      </c>
      <c r="B29" s="172" t="s">
        <v>3</v>
      </c>
      <c r="C29" s="173" t="s">
        <v>8</v>
      </c>
    </row>
    <row r="30" spans="1:3" ht="11.25" customHeight="1">
      <c r="A30" s="174" t="s">
        <v>56</v>
      </c>
      <c r="B30" s="183">
        <f>'RGF-Anexo 01'!B49</f>
        <v>419419629.51</v>
      </c>
      <c r="C30" s="188">
        <f>IF($B$20&gt;0,B30*100/$B$20,0)</f>
        <v>41.249750877401354</v>
      </c>
    </row>
    <row r="31" spans="1:3" ht="11.25" customHeight="1">
      <c r="A31" s="175" t="s">
        <v>32</v>
      </c>
      <c r="B31" s="185">
        <f>'RGF-Anexo 01'!B50</f>
        <v>549061740.054</v>
      </c>
      <c r="C31" s="187">
        <f>IF($B$20&gt;0,B31*100/$B$20,0)</f>
        <v>54</v>
      </c>
    </row>
    <row r="32" spans="1:3" ht="11.25" customHeight="1">
      <c r="A32" s="175" t="s">
        <v>40</v>
      </c>
      <c r="B32" s="185">
        <f>'RGF-Anexo 01'!B51</f>
        <v>521608653.0513</v>
      </c>
      <c r="C32" s="187">
        <f>IF($B$20&gt;0,B32*100/$B$20,0)</f>
        <v>51.3</v>
      </c>
    </row>
    <row r="33" spans="1:3" ht="11.25" customHeight="1">
      <c r="A33" s="176" t="s">
        <v>298</v>
      </c>
      <c r="B33" s="184">
        <f>'RGF-Anexo 01'!B52</f>
        <v>494155566.0486</v>
      </c>
      <c r="C33" s="186">
        <f>IF($B$20&gt;0,B33*100/$B$20,0)</f>
        <v>48.6</v>
      </c>
    </row>
    <row r="34" spans="1:3" ht="11.25" customHeight="1">
      <c r="A34" s="3"/>
      <c r="B34" s="116"/>
      <c r="C34" s="116"/>
    </row>
    <row r="35" spans="1:3" ht="11.25" customHeight="1" hidden="1">
      <c r="A35" s="3"/>
      <c r="B35" s="116"/>
      <c r="C35" s="116"/>
    </row>
    <row r="36" spans="1:3" ht="11.25" customHeight="1" hidden="1">
      <c r="A36" s="3"/>
      <c r="B36" s="116"/>
      <c r="C36" s="116"/>
    </row>
    <row r="37" spans="1:3" ht="11.25" customHeight="1" hidden="1">
      <c r="A37" s="3"/>
      <c r="B37" s="116"/>
      <c r="C37" s="116"/>
    </row>
    <row r="38" spans="1:3" ht="11.25" customHeight="1" hidden="1">
      <c r="A38" s="3"/>
      <c r="B38" s="116"/>
      <c r="C38" s="116"/>
    </row>
    <row r="39" spans="1:3" ht="11.25" customHeight="1" hidden="1">
      <c r="A39" s="3"/>
      <c r="B39" s="116"/>
      <c r="C39" s="116"/>
    </row>
    <row r="40" spans="1:3" ht="11.25" customHeight="1" hidden="1">
      <c r="A40" s="3"/>
      <c r="B40" s="3"/>
      <c r="C40" s="3"/>
    </row>
    <row r="41" spans="1:3" ht="11.25" customHeight="1">
      <c r="A41" s="49" t="s">
        <v>76</v>
      </c>
      <c r="B41" s="43" t="s">
        <v>3</v>
      </c>
      <c r="C41" s="89" t="s">
        <v>8</v>
      </c>
    </row>
    <row r="42" spans="1:3" ht="11.25" customHeight="1">
      <c r="A42" s="7" t="s">
        <v>9</v>
      </c>
      <c r="B42" s="189">
        <f>IF(A12="Período: 1º Quadrimestre",'RGF-Anexo 02'!C45,IF(A12="Período: 2º Quadrimestre",'RGF-Anexo 02'!D45,IF(A12="Período: 3º Quadrimestre",'RGF-Anexo 02'!E45,IF(A12="Período: 1º Semestre",'RGF-Anexo 02'!C45,IF(A12="Período: 1º Trimestre",'RGF-Anexo 02'!C45,IF(A12="Período: 1º Bimestre",'RGF-Anexo 02'!C45,IF(A12="Período: Janeiro",'RGF-Anexo 02'!C45,D45)))))))</f>
        <v>-393233636.01</v>
      </c>
      <c r="C42" s="185">
        <f>IF($B$20&gt;0,B42*100/$B$20,0)</f>
        <v>-38.67436901076295</v>
      </c>
    </row>
    <row r="43" spans="1:3" ht="11.25" customHeight="1">
      <c r="A43" s="16" t="s">
        <v>14</v>
      </c>
      <c r="B43" s="190">
        <f>B20*1.2</f>
        <v>1220137200.12</v>
      </c>
      <c r="C43" s="184">
        <f>IF($B$20&gt;0,B43*100/$B$20,0)</f>
        <v>119.99999999999999</v>
      </c>
    </row>
    <row r="44" spans="1:3" ht="11.25" customHeight="1">
      <c r="A44" s="3"/>
      <c r="B44" s="116"/>
      <c r="C44" s="116"/>
    </row>
    <row r="45" spans="1:3" ht="11.25" customHeight="1" hidden="1">
      <c r="A45" s="3"/>
      <c r="B45" s="116"/>
      <c r="C45" s="116"/>
    </row>
    <row r="46" spans="1:3" ht="11.25" customHeight="1" hidden="1">
      <c r="A46" s="3"/>
      <c r="B46" s="116"/>
      <c r="C46" s="116"/>
    </row>
    <row r="47" spans="1:3" ht="11.25" customHeight="1" hidden="1">
      <c r="A47" s="3"/>
      <c r="B47" s="116"/>
      <c r="C47" s="116"/>
    </row>
    <row r="48" spans="1:3" ht="11.25" customHeight="1" hidden="1">
      <c r="A48" s="3"/>
      <c r="B48" s="116"/>
      <c r="C48" s="116"/>
    </row>
    <row r="49" spans="1:3" ht="11.25" customHeight="1" hidden="1">
      <c r="A49" s="3"/>
      <c r="B49" s="116"/>
      <c r="C49" s="116"/>
    </row>
    <row r="50" spans="1:3" ht="11.25" customHeight="1" hidden="1">
      <c r="A50" s="3"/>
      <c r="B50" s="3"/>
      <c r="C50" s="3"/>
    </row>
    <row r="51" spans="1:3" ht="11.25" customHeight="1">
      <c r="A51" s="49" t="s">
        <v>16</v>
      </c>
      <c r="B51" s="43" t="s">
        <v>3</v>
      </c>
      <c r="C51" s="89" t="s">
        <v>8</v>
      </c>
    </row>
    <row r="52" spans="1:3" ht="11.25" customHeight="1">
      <c r="A52" s="7" t="s">
        <v>86</v>
      </c>
      <c r="B52" s="189">
        <f>IF(A12="Período: 1º Quadrimestre",'RGF-Anexo 03'!C32,IF(A12="Período: 2º Quadrimestre",'RGF-Anexo 03'!D32,IF(A12="Período: 3º Quadrimestre",'RGF-Anexo 03'!E32,IF(A12="Período: 1º Semestre",'RGF-Anexo 03'!C32,IF(A12="Período: 1º Trimestre",'RGF-Anexo 03'!C32,IF(A12="Período: 1º Bimestre",'RGF-Anexo 02'!C32,IF(A12="Período: Janeiro",'RGF-Anexo 02'!C32,D32)))))))</f>
        <v>0</v>
      </c>
      <c r="C52" s="185">
        <f>IF($B$20&gt;0,B52*100/$B$20,0)</f>
        <v>0</v>
      </c>
    </row>
    <row r="53" spans="1:3" ht="11.25" customHeight="1">
      <c r="A53" s="16" t="s">
        <v>14</v>
      </c>
      <c r="B53" s="190">
        <f>B20*0.22</f>
        <v>223691820.022</v>
      </c>
      <c r="C53" s="184">
        <f>IF($B$20&gt;0,B53*100/$B$20,0)</f>
        <v>22</v>
      </c>
    </row>
    <row r="54" spans="1:3" ht="11.25" customHeight="1">
      <c r="A54" s="3"/>
      <c r="B54" s="116"/>
      <c r="C54" s="116"/>
    </row>
    <row r="55" spans="1:3" ht="11.25" customHeight="1" hidden="1">
      <c r="A55" s="3"/>
      <c r="B55" s="116"/>
      <c r="C55" s="116"/>
    </row>
    <row r="56" spans="1:3" ht="11.25" customHeight="1" hidden="1">
      <c r="A56" s="3"/>
      <c r="B56" s="116"/>
      <c r="C56" s="116"/>
    </row>
    <row r="57" spans="1:3" ht="11.25" customHeight="1" hidden="1">
      <c r="A57" s="3"/>
      <c r="B57" s="116"/>
      <c r="C57" s="116"/>
    </row>
    <row r="58" spans="1:3" ht="11.25" customHeight="1" hidden="1">
      <c r="A58" s="3"/>
      <c r="B58" s="116"/>
      <c r="C58" s="116"/>
    </row>
    <row r="59" spans="1:3" ht="11.25" customHeight="1" hidden="1">
      <c r="A59" s="3"/>
      <c r="B59" s="116"/>
      <c r="C59" s="116"/>
    </row>
    <row r="60" spans="1:3" ht="11.25" customHeight="1" hidden="1">
      <c r="A60" s="3"/>
      <c r="B60" s="3"/>
      <c r="C60" s="3"/>
    </row>
    <row r="61" spans="1:3" ht="11.25" customHeight="1">
      <c r="A61" s="49" t="s">
        <v>2</v>
      </c>
      <c r="B61" s="43" t="s">
        <v>3</v>
      </c>
      <c r="C61" s="89" t="s">
        <v>8</v>
      </c>
    </row>
    <row r="62" spans="1:3" ht="11.25" customHeight="1">
      <c r="A62" s="7" t="s">
        <v>17</v>
      </c>
      <c r="B62" s="189">
        <f>'RGF-Anexo 04'!B48</f>
        <v>448485.81</v>
      </c>
      <c r="C62" s="185">
        <f>IF($B$20&gt;0,B62*100/$B$20,0)</f>
        <v>0.04410839796926689</v>
      </c>
    </row>
    <row r="63" spans="1:3" ht="11.25" customHeight="1">
      <c r="A63" s="7" t="s">
        <v>58</v>
      </c>
      <c r="B63" s="189">
        <f>'RGF-Anexo 04'!B49</f>
        <v>162684960.016</v>
      </c>
      <c r="C63" s="185">
        <f>IF($B$20&gt;0,B63*100/$B$20,0)</f>
        <v>16</v>
      </c>
    </row>
    <row r="64" spans="1:3" ht="11.25" customHeight="1">
      <c r="A64" s="7" t="s">
        <v>18</v>
      </c>
      <c r="B64" s="189">
        <f>'RGF-Anexo 04'!B51</f>
        <v>0</v>
      </c>
      <c r="C64" s="185">
        <f>IF($B$20&gt;0,B64*100/$B$20,0)</f>
        <v>0</v>
      </c>
    </row>
    <row r="65" spans="1:3" ht="11.25" customHeight="1">
      <c r="A65" s="16" t="s">
        <v>33</v>
      </c>
      <c r="B65" s="190">
        <f>'RGF-Anexo 04'!B52</f>
        <v>71174670.00700001</v>
      </c>
      <c r="C65" s="184">
        <f>IF($B$20&gt;0,B65*100/$B$20,0)</f>
        <v>7.000000000000002</v>
      </c>
    </row>
    <row r="66" spans="1:3" ht="11.25" customHeight="1">
      <c r="A66" s="3"/>
      <c r="B66" s="3"/>
      <c r="C66" s="3"/>
    </row>
    <row r="67" spans="1:3" ht="11.25" customHeight="1" hidden="1">
      <c r="A67" s="3"/>
      <c r="B67" s="3"/>
      <c r="C67" s="3"/>
    </row>
    <row r="68" spans="1:3" ht="11.25" customHeight="1" hidden="1">
      <c r="A68" s="3"/>
      <c r="B68" s="3"/>
      <c r="C68" s="3"/>
    </row>
    <row r="69" spans="1:3" ht="11.25" customHeight="1" hidden="1">
      <c r="A69" s="3"/>
      <c r="B69" s="3"/>
      <c r="C69" s="3"/>
    </row>
    <row r="70" spans="1:3" ht="11.25" customHeight="1" hidden="1">
      <c r="A70" s="3"/>
      <c r="B70" s="3"/>
      <c r="C70" s="3"/>
    </row>
    <row r="71" spans="1:3" ht="11.25" customHeight="1" hidden="1">
      <c r="A71" s="3"/>
      <c r="B71" s="3"/>
      <c r="C71" s="3"/>
    </row>
    <row r="72" spans="1:4" ht="11.25" customHeight="1">
      <c r="A72" s="289" t="s">
        <v>5</v>
      </c>
      <c r="B72" s="291" t="s">
        <v>88</v>
      </c>
      <c r="C72" s="291" t="s">
        <v>83</v>
      </c>
      <c r="D72" s="3"/>
    </row>
    <row r="73" spans="1:4" ht="27" customHeight="1">
      <c r="A73" s="290"/>
      <c r="B73" s="292"/>
      <c r="C73" s="292" t="s">
        <v>39</v>
      </c>
      <c r="D73" s="3"/>
    </row>
    <row r="74" spans="1:3" ht="11.25" customHeight="1">
      <c r="A74" s="10" t="s">
        <v>87</v>
      </c>
      <c r="B74" s="190">
        <f>'RGF-Anexo 05'!I38</f>
        <v>178196683.89999998</v>
      </c>
      <c r="C74" s="184">
        <f>'RGF-Anexo 05'!H38</f>
        <v>1693332907.1600003</v>
      </c>
    </row>
    <row r="75" spans="1:3" ht="11.25" customHeight="1">
      <c r="A75" s="244" t="s">
        <v>317</v>
      </c>
      <c r="B75" s="244"/>
      <c r="C75" s="244"/>
    </row>
    <row r="76" s="3" customFormat="1" ht="11.25" customHeight="1"/>
    <row r="78" spans="1:8" s="2" customFormat="1" ht="11.25" customHeight="1">
      <c r="A78" s="17"/>
      <c r="B78" s="25"/>
      <c r="C78" s="17"/>
      <c r="D78" s="17"/>
      <c r="E78" s="17"/>
      <c r="F78" s="17"/>
      <c r="G78" s="17"/>
      <c r="H78" s="3"/>
    </row>
    <row r="79" s="114" customFormat="1" ht="11.25" customHeight="1"/>
    <row r="80" spans="1:12" s="114" customFormat="1" ht="11.25" customHeight="1">
      <c r="A80" s="178" t="s">
        <v>306</v>
      </c>
      <c r="B80" s="178" t="s">
        <v>308</v>
      </c>
      <c r="C80" s="178" t="s">
        <v>310</v>
      </c>
      <c r="E80" s="178"/>
      <c r="I80" s="178"/>
      <c r="K80" s="181"/>
      <c r="L80" s="181"/>
    </row>
    <row r="81" spans="1:12" s="114" customFormat="1" ht="11.25" customHeight="1">
      <c r="A81" s="178" t="s">
        <v>307</v>
      </c>
      <c r="B81" s="178" t="s">
        <v>309</v>
      </c>
      <c r="C81" s="182" t="s">
        <v>311</v>
      </c>
      <c r="E81" s="178"/>
      <c r="I81" s="178"/>
      <c r="K81" s="181"/>
      <c r="L81" s="181"/>
    </row>
    <row r="82" spans="1:12" s="114" customFormat="1" ht="11.25" customHeight="1">
      <c r="A82" s="179"/>
      <c r="B82" s="178" t="s">
        <v>318</v>
      </c>
      <c r="C82" s="178" t="s">
        <v>319</v>
      </c>
      <c r="E82" s="178"/>
      <c r="I82" s="178"/>
      <c r="K82" s="181"/>
      <c r="L82" s="181"/>
    </row>
    <row r="83" s="2" customFormat="1" ht="11.25" customHeight="1"/>
    <row r="84" s="2" customFormat="1" ht="11.25" customHeight="1"/>
  </sheetData>
  <sheetProtection/>
  <mergeCells count="4">
    <mergeCell ref="A75:C75"/>
    <mergeCell ref="A72:A73"/>
    <mergeCell ref="B72:B73"/>
    <mergeCell ref="C72:C73"/>
  </mergeCells>
  <printOptions/>
  <pageMargins left="0.3937007874015748" right="0.3937007874015748" top="0.7874015748031497" bottom="0.7874015748031497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luishb</cp:lastModifiedBy>
  <cp:lastPrinted>2019-09-18T16:25:10Z</cp:lastPrinted>
  <dcterms:created xsi:type="dcterms:W3CDTF">2001-09-06T15:18:59Z</dcterms:created>
  <dcterms:modified xsi:type="dcterms:W3CDTF">2019-09-18T16:25:22Z</dcterms:modified>
  <cp:category/>
  <cp:version/>
  <cp:contentType/>
  <cp:contentStatus/>
</cp:coreProperties>
</file>