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045" windowWidth="28830" windowHeight="6105" tabRatio="887" activeTab="0"/>
  </bookViews>
  <sheets>
    <sheet name="RREO-Anexo 08" sheetId="1" r:id="rId1"/>
  </sheets>
  <definedNames>
    <definedName name="_xlfn.IFERROR" hidden="1">#NAME?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<sst xmlns="http://schemas.openxmlformats.org/spreadsheetml/2006/main" count="244" uniqueCount="185">
  <si>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</si>
  <si>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</si>
  <si>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</si>
  <si>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</si>
  <si>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</si>
  <si>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</si>
  <si>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</si>
  <si>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</si>
  <si>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</si>
  <si>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DOTAÇÃO</t>
  </si>
  <si>
    <t>DESPESAS EMPENHADAS</t>
  </si>
  <si>
    <t>DESPESAS LIQUIDADAS</t>
  </si>
  <si>
    <t>(d)</t>
  </si>
  <si>
    <t>(e)</t>
  </si>
  <si>
    <t>(g)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</si>
  <si>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</si>
  <si>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</si>
  <si>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</si>
  <si>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</si>
  <si>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</si>
  <si>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</si>
  <si>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</si>
  <si>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</si>
  <si>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VALOR</t>
  </si>
  <si>
    <t>DEMONSTRATIVO DAS RECEITAS E DESPESAS COM MANUTENÇÃO E DESENVOLVIMENTO DO ENSINO - MDE</t>
  </si>
  <si>
    <t>RECEITA RESULTANTE DE IMPOSTOS (caput do art. 212 da Constituição)</t>
  </si>
  <si>
    <t xml:space="preserve">2- RECEITA DE TRANSFERÊNCIAS CONSTITUCIONAIS E LEGAIS </t>
  </si>
  <si>
    <t>DESPESAS COM AÇÕES TÍPICAS DE MDE</t>
  </si>
  <si>
    <t>DEDUÇÕES CONSIDERADAS PARA FINS DE LIMITE CONSTITUCIONAL</t>
  </si>
  <si>
    <t>OUTRAS INFORMAÇÕES PARA CONTROLE</t>
  </si>
  <si>
    <t>(i)</t>
  </si>
  <si>
    <t>DEDUÇÕES PARA FINS DO LIMITE DO FUNDEB</t>
  </si>
  <si>
    <t>INDICADORES DO FUNDEB</t>
  </si>
  <si>
    <t>FLUXO FINANCEIRO DOS RECURSOS DO FUNDEB</t>
  </si>
  <si>
    <t>(h) = (g/d)x100</t>
  </si>
  <si>
    <t>3- TOTAL DA RECEITA DE IMPOSTOS (1 + 2)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</si>
  <si>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</si>
  <si>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</si>
  <si>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</si>
  <si>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</si>
  <si>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</si>
  <si>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</si>
  <si>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OUTRAS DESPESAS CUSTEADAS COM RECEITAS ADICIONAIS PARA FINANCIAMENTO DO ENSINO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</si>
  <si>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</si>
  <si>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20 – RECURSOS RECEBIDOS DO FUNDEB EM &lt;EXERCÍCIO ANTERIOR&gt; QUE NÃO FORAM UTILIZADOS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</si>
  <si>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</si>
  <si>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</si>
  <si>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</si>
  <si>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</si>
  <si>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</si>
  <si>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</si>
  <si>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</si>
  <si>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</si>
  <si>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</si>
  <si>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</si>
  <si>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</si>
  <si>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</si>
  <si>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</si>
  <si>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</si>
  <si>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</si>
  <si>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</si>
  <si>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</si>
  <si>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</si>
  <si>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</si>
  <si>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</si>
  <si>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</si>
  <si>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</si>
  <si>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</si>
  <si>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</si>
  <si>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</si>
  <si>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</si>
  <si>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</si>
  <si>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</si>
  <si>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</si>
  <si>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</si>
  <si>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</si>
  <si>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</si>
  <si>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</si>
  <si>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</si>
  <si>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</si>
  <si>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</si>
  <si>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</si>
  <si>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</si>
  <si>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</si>
  <si>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</si>
  <si>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</si>
  <si>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</si>
  <si>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</si>
  <si>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</si>
  <si>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</si>
  <si>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</si>
  <si>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</si>
  <si>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</si>
  <si>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</si>
  <si>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</si>
  <si>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</si>
  <si>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</si>
  <si>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</si>
  <si>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</si>
  <si>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</si>
  <si>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</si>
  <si>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t xml:space="preserve">        1.3.1- ISS</t>
  </si>
  <si>
    <t xml:space="preserve">    1.3- Receita Resultante do Imposto sobre Serviços de Qualquer Natureza – ISS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</si>
  <si>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</si>
  <si>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</si>
  <si>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</si>
  <si>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</si>
  <si>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</si>
  <si>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</si>
  <si>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</si>
  <si>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</si>
  <si>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 xml:space="preserve">    5.5- Outras Transferências do FNDE</t>
  </si>
  <si>
    <t xml:space="preserve">    5.6- Aplicação Financeira dos Recursos do FNDE</t>
  </si>
  <si>
    <t xml:space="preserve">        2.1.3- Parcela referente à CF, art. 159, I, alínea e</t>
  </si>
  <si>
    <t>CANCELADO  (j)</t>
  </si>
  <si>
    <t xml:space="preserve">        1.1.2- Multas, Juros de Mora, Dívida Ativa e Outros Encargos do IPTU</t>
  </si>
  <si>
    <t xml:space="preserve">        1.2.2- Multas, Juros de Mora, Dívida Ativa e Outros Encargos do ITBI</t>
  </si>
  <si>
    <t xml:space="preserve">        1.3.2- Multas, Juros de Mora, Dívida Ativa e Outros Encargos do ISS</t>
  </si>
  <si>
    <t xml:space="preserve">    1.4- Receita Resultante do Imposto de Renda Retido na Fonte – IRRF</t>
  </si>
  <si>
    <t xml:space="preserve">        1.5.2- Multas, Juros de Mora, Dívida Ativa e Outros Encargos do ITR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</si>
  <si>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</si>
  <si>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</si>
  <si>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</si>
  <si>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</si>
  <si>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</si>
  <si>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</si>
  <si>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</si>
  <si>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</si>
  <si>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</si>
  <si>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</si>
  <si>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</si>
  <si>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</si>
  <si>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</si>
  <si>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</si>
  <si>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</si>
  <si>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29- RESULTADO LÍQUIDO DAS TRANSFERÊNCIAS DO FUNDEB = (12)</t>
  </si>
  <si>
    <t>30- DESPESAS CUSTEADAS COM A COMPLEMENTAÇÃO DO FUNDEB NO EXERCÍCIO</t>
  </si>
  <si>
    <t>SALÁRIO</t>
  </si>
  <si>
    <t>EDUCAÇÃO</t>
  </si>
  <si>
    <t>31- DESPESAS CUSTEADAS COM O SUPERÁVIT FINANCEIRO, DO EXERCÍCIO ANTERIOR, DO FUNDEB</t>
  </si>
  <si>
    <t>32- DESPESAS CUSTEADAS COM O SUPERÁVIT FINANCEIRO, DO EXERCÍCIO ANTERIOR, DE OUTROS RECURSOS DE IMPOSTOS</t>
  </si>
  <si>
    <t>33- RESTOS A PAGAR INSCRITOS NO EXERCÍCIO SEM DISPONIBILIDADE FINANCEIRA DE RECURSOS DE IMPOSTOS VINCULADOS AO ENSINO</t>
  </si>
  <si>
    <t>34- CANCELAMENTO, NO EXERCÍCIO, DE RESTOS A PAGAR INSCRITOS COM DISPONIBILIDADE FINANCEIRA DE RECURSOS DE IMPOSTOS VINCULADOS AO ENSINO = (45 j)</t>
  </si>
  <si>
    <t>35- TOTAL DAS DEDUÇÕES CONSIDERADAS PARA FINS DE LIMITE CONSTITUCIONAL (29+30+31+32+33+34)</t>
  </si>
  <si>
    <r>
      <t xml:space="preserve">38-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</si>
  <si>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39-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</si>
  <si>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</si>
  <si>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</si>
  <si>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44- RESTOS A PAGAR DE DESPESAS COM MDE</t>
  </si>
  <si>
    <t xml:space="preserve">   44.1 - Executadas com Recursos de Impostos Vinculados ao Ensino</t>
  </si>
  <si>
    <t xml:space="preserve">   44.2 - Executadas com Recursos do FUNDEB</t>
  </si>
  <si>
    <t>45- SALDO FINANCEIRO EM 31 DE DEZEMBRO DE &lt;EXERCÍCIO ANTERIOR&gt;</t>
  </si>
  <si>
    <t>46- (+) INGRESSO DE RECURSOS ATÉ O BIMESTRE</t>
  </si>
  <si>
    <t>47- (-) PAGAMENTOS EFETUADOS ATÉ O BIMESTRE</t>
  </si>
  <si>
    <t xml:space="preserve">     47.1 Orçamento do Exercício</t>
  </si>
  <si>
    <t xml:space="preserve">     47.2 Restos a Pagar</t>
  </si>
  <si>
    <t>48- (+) RECEITA DE APLICAÇÃO FINANCEIRA DOS RECURSOS ATÉ O BIMESTRE</t>
  </si>
  <si>
    <t>49- (=) DISPONIBILIDADE FINANCEIRA ATÉ O BIMESTRE</t>
  </si>
  <si>
    <t>50- 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</si>
  <si>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</si>
  <si>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</si>
  <si>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</si>
  <si>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</si>
  <si>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</si>
  <si>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>36- TOTAL DAS DESPESAS PARA FINS DE LIMITE ((22 + 23) – (35))</t>
  </si>
  <si>
    <t xml:space="preserve">37- PERCENTUAL DE APLICAÇÃO EM MDE SOBRE A RECEITA LÍQUIDA DE IMPOSTOS ((36) / (3) x 100) % - LIMITE CONSTITUCIONAL 25% </t>
  </si>
  <si>
    <t>42- TOTAL DAS OUTRAS DESPESAS CUSTEADAS COM RECEITAS ADICIONAIS PARA FINANCIAMENTO DO ENSINO (38+39 + 40 + 41)</t>
  </si>
  <si>
    <t>43- TOTAL GERAL DAS DESPESAS COM MDE (28 + 42)</t>
  </si>
  <si>
    <t xml:space="preserve">      RECEITA DE APLICAÇÃO FINANCEIRA DOS RECURSOS DO FUNDEB ATÉ O BIMESTRE</t>
  </si>
  <si>
    <t>PREFEITURA MUNICIPAL DE INDAIATUBA</t>
  </si>
  <si>
    <t>Av. Eng. Fabio R. Barnabe, 2800 - Jd. Esplanada II</t>
  </si>
  <si>
    <t>C.N.P.J. 44.733.608/0001-09</t>
  </si>
  <si>
    <t>Telefone: (19) 3834-9000</t>
  </si>
  <si>
    <t>Período: 3º Bimestre</t>
  </si>
  <si>
    <t>NILSON ALCIDES GASPAR</t>
  </si>
  <si>
    <t>PREFEITO MUNICIPAL</t>
  </si>
  <si>
    <t>MARIANA ALVES RIZATO DE CASTRO</t>
  </si>
  <si>
    <t>CONTADORA</t>
  </si>
  <si>
    <t>LUIS HENRIQUE BORTOLETTO</t>
  </si>
  <si>
    <t>FONTE: Sistema CECAM, Unidade Responsável: CONTABILIDADE. Emissão: 15/07/2019, às 15:05:12. Assinado Digitalmente no dia 15/07/2019, às 15:05:12.</t>
  </si>
  <si>
    <t xml:space="preserve">      COORDENADOR DE SERVIÇOS DE CONTABILIDADE</t>
  </si>
  <si>
    <t>CRC - SP 321123/O-4</t>
  </si>
  <si>
    <t>CRC-SP 289944/O-3</t>
  </si>
  <si>
    <t>RITA DE CÁSSIA TRASFERETTI</t>
  </si>
  <si>
    <t>SECRETÁRIA MUNICIPAL DE EDUCAÇÃO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</si>
</sst>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[Red]\(&quot;R$ &quot;#,##0.00\)"/>
    <numFmt numFmtId="171" formatCode="_(* #,##0.00_);_(* \(#,##0.00\);_(* &quot;-&quot;??_);_(@_)"/>
    <numFmt numFmtId="172" formatCode="#,##0.0_);\(#,##0.0\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;\-#,##0.0"/>
    <numFmt numFmtId="178" formatCode="[$-416]dddd\,\ d&quot; de &quot;mmmm&quot; de &quot;yyyy"/>
    <numFmt numFmtId="179" formatCode="&quot;R$&quot;\ #,##0.00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50" applyFont="1" applyFill="1" applyAlignment="1">
      <alignment/>
      <protection/>
    </xf>
    <xf numFmtId="0" fontId="3" fillId="0" borderId="0" xfId="50" applyFont="1" applyFill="1" applyBorder="1" applyAlignment="1">
      <alignment/>
      <protection/>
    </xf>
    <xf numFmtId="170" fontId="3" fillId="0" borderId="0" xfId="50" applyNumberFormat="1" applyFont="1" applyFill="1" applyAlignment="1">
      <alignment horizontal="right"/>
      <protection/>
    </xf>
    <xf numFmtId="0" fontId="3" fillId="33" borderId="10" xfId="50" applyFont="1" applyFill="1" applyBorder="1" applyAlignment="1">
      <alignment horizontal="center"/>
      <protection/>
    </xf>
    <xf numFmtId="0" fontId="3" fillId="33" borderId="11" xfId="50" applyFont="1" applyFill="1" applyBorder="1" applyAlignment="1">
      <alignment horizontal="center"/>
      <protection/>
    </xf>
    <xf numFmtId="0" fontId="3" fillId="33" borderId="12" xfId="50" applyFont="1" applyFill="1" applyBorder="1" applyAlignment="1">
      <alignment horizontal="center"/>
      <protection/>
    </xf>
    <xf numFmtId="0" fontId="3" fillId="33" borderId="12" xfId="50" applyFont="1" applyFill="1" applyBorder="1" applyAlignment="1">
      <alignment/>
      <protection/>
    </xf>
    <xf numFmtId="0" fontId="2" fillId="0" borderId="0" xfId="50" applyFont="1" applyFill="1" applyAlignment="1">
      <alignment/>
      <protection/>
    </xf>
    <xf numFmtId="0" fontId="3" fillId="0" borderId="0" xfId="50" applyFont="1" applyBorder="1" applyAlignment="1">
      <alignment horizontal="left" vertical="top" wrapText="1"/>
      <protection/>
    </xf>
    <xf numFmtId="0" fontId="8" fillId="0" borderId="0" xfId="50" applyFont="1" applyFill="1" applyAlignment="1">
      <alignment/>
      <protection/>
    </xf>
    <xf numFmtId="0" fontId="4" fillId="0" borderId="0" xfId="50" applyFont="1" applyFill="1" applyAlignment="1">
      <alignment/>
      <protection/>
    </xf>
    <xf numFmtId="0" fontId="3" fillId="0" borderId="0" xfId="50" applyFont="1" applyFill="1" applyAlignment="1">
      <alignment horizontal="center"/>
      <protection/>
    </xf>
    <xf numFmtId="0" fontId="3" fillId="0" borderId="0" xfId="50" applyFont="1" applyFill="1" applyAlignment="1">
      <alignment vertical="center"/>
      <protection/>
    </xf>
    <xf numFmtId="0" fontId="0" fillId="0" borderId="0" xfId="50" applyFont="1" applyFill="1" applyBorder="1" applyAlignment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 wrapText="1"/>
      <protection/>
    </xf>
    <xf numFmtId="0" fontId="3" fillId="0" borderId="0" xfId="50" applyFont="1" applyFill="1" applyAlignment="1">
      <alignment horizontal="center" vertical="center"/>
      <protection/>
    </xf>
    <xf numFmtId="0" fontId="3" fillId="0" borderId="0" xfId="51" applyFont="1" applyFill="1" applyBorder="1" applyAlignment="1">
      <alignment vertical="center"/>
      <protection/>
    </xf>
    <xf numFmtId="0" fontId="4" fillId="0" borderId="0" xfId="50" applyFont="1" applyFill="1" applyBorder="1" applyAlignment="1">
      <alignment/>
      <protection/>
    </xf>
    <xf numFmtId="0" fontId="3" fillId="0" borderId="0" xfId="51" applyFont="1" applyFill="1" applyBorder="1" applyAlignment="1">
      <alignment/>
      <protection/>
    </xf>
    <xf numFmtId="0" fontId="3" fillId="0" borderId="0" xfId="50" applyFont="1" applyFill="1" applyAlignment="1">
      <alignment horizontal="left" vertical="center"/>
      <protection/>
    </xf>
    <xf numFmtId="0" fontId="3" fillId="0" borderId="0" xfId="50" applyFont="1" applyFill="1" applyAlignment="1">
      <alignment horizontal="left"/>
      <protection/>
    </xf>
    <xf numFmtId="0" fontId="3" fillId="33" borderId="13" xfId="50" applyFont="1" applyFill="1" applyBorder="1" applyAlignment="1">
      <alignment horizontal="center"/>
      <protection/>
    </xf>
    <xf numFmtId="0" fontId="3" fillId="33" borderId="14" xfId="50" applyFont="1" applyFill="1" applyBorder="1" applyAlignment="1">
      <alignment horizontal="center"/>
      <protection/>
    </xf>
    <xf numFmtId="0" fontId="3" fillId="33" borderId="15" xfId="50" applyFont="1" applyFill="1" applyBorder="1" applyAlignment="1">
      <alignment horizontal="center"/>
      <protection/>
    </xf>
    <xf numFmtId="0" fontId="3" fillId="33" borderId="10" xfId="50" applyFont="1" applyFill="1" applyBorder="1" applyAlignment="1">
      <alignment/>
      <protection/>
    </xf>
    <xf numFmtId="0" fontId="3" fillId="0" borderId="0" xfId="50" applyFont="1" applyFill="1" applyBorder="1" applyAlignment="1">
      <alignment vertical="center"/>
      <protection/>
    </xf>
    <xf numFmtId="0" fontId="4" fillId="0" borderId="0" xfId="50" applyFont="1" applyFill="1" applyAlignment="1">
      <alignment horizontal="left"/>
      <protection/>
    </xf>
    <xf numFmtId="0" fontId="6" fillId="0" borderId="0" xfId="50" applyFont="1" applyFill="1" applyAlignment="1">
      <alignment horizontal="left"/>
      <protection/>
    </xf>
    <xf numFmtId="0" fontId="3" fillId="0" borderId="0" xfId="50" applyFont="1" applyFill="1" applyAlignment="1">
      <alignment horizontal="left" vertical="top" wrapText="1"/>
      <protection/>
    </xf>
    <xf numFmtId="4" fontId="3" fillId="0" borderId="11" xfId="50" applyNumberFormat="1" applyFont="1" applyBorder="1" applyAlignment="1">
      <alignment horizontal="left" vertical="top" wrapText="1"/>
      <protection/>
    </xf>
    <xf numFmtId="4" fontId="3" fillId="0" borderId="0" xfId="50" applyNumberFormat="1" applyFont="1" applyFill="1" applyAlignment="1">
      <alignment/>
      <protection/>
    </xf>
    <xf numFmtId="4" fontId="5" fillId="0" borderId="11" xfId="50" applyNumberFormat="1" applyFont="1" applyBorder="1" applyAlignment="1">
      <alignment horizontal="left" vertical="top" wrapText="1"/>
      <protection/>
    </xf>
    <xf numFmtId="4" fontId="3" fillId="0" borderId="16" xfId="50" applyNumberFormat="1" applyFont="1" applyBorder="1" applyAlignment="1">
      <alignment horizontal="left" vertical="top" wrapText="1"/>
      <protection/>
    </xf>
    <xf numFmtId="4" fontId="3" fillId="0" borderId="17" xfId="50" applyNumberFormat="1" applyFont="1" applyBorder="1" applyAlignment="1">
      <alignment horizontal="left" vertical="top" wrapText="1"/>
      <protection/>
    </xf>
    <xf numFmtId="4" fontId="3" fillId="0" borderId="17" xfId="50" applyNumberFormat="1" applyFont="1" applyFill="1" applyBorder="1" applyAlignment="1">
      <alignment/>
      <protection/>
    </xf>
    <xf numFmtId="4" fontId="3" fillId="33" borderId="15" xfId="50" applyNumberFormat="1" applyFont="1" applyFill="1" applyBorder="1" applyAlignment="1">
      <alignment/>
      <protection/>
    </xf>
    <xf numFmtId="4" fontId="3" fillId="33" borderId="15" xfId="50" applyNumberFormat="1" applyFont="1" applyFill="1" applyBorder="1" applyAlignment="1">
      <alignment horizontal="center"/>
      <protection/>
    </xf>
    <xf numFmtId="4" fontId="3" fillId="33" borderId="14" xfId="50" applyNumberFormat="1" applyFont="1" applyFill="1" applyBorder="1" applyAlignment="1">
      <alignment horizontal="center"/>
      <protection/>
    </xf>
    <xf numFmtId="4" fontId="3" fillId="33" borderId="10" xfId="50" applyNumberFormat="1" applyFont="1" applyFill="1" applyBorder="1" applyAlignment="1">
      <alignment horizontal="center"/>
      <protection/>
    </xf>
    <xf numFmtId="4" fontId="3" fillId="33" borderId="18" xfId="50" applyNumberFormat="1" applyFont="1" applyFill="1" applyBorder="1" applyAlignment="1">
      <alignment horizontal="center"/>
      <protection/>
    </xf>
    <xf numFmtId="4" fontId="3" fillId="33" borderId="12" xfId="50" applyNumberFormat="1" applyFont="1" applyFill="1" applyBorder="1" applyAlignment="1">
      <alignment/>
      <protection/>
    </xf>
    <xf numFmtId="4" fontId="3" fillId="33" borderId="13" xfId="50" applyNumberFormat="1" applyFont="1" applyFill="1" applyBorder="1" applyAlignment="1">
      <alignment horizontal="center"/>
      <protection/>
    </xf>
    <xf numFmtId="4" fontId="3" fillId="33" borderId="12" xfId="50" applyNumberFormat="1" applyFont="1" applyFill="1" applyBorder="1" applyAlignment="1">
      <alignment horizontal="center"/>
      <protection/>
    </xf>
    <xf numFmtId="4" fontId="3" fillId="33" borderId="19" xfId="50" applyNumberFormat="1" applyFont="1" applyFill="1" applyBorder="1" applyAlignment="1">
      <alignment horizontal="center"/>
      <protection/>
    </xf>
    <xf numFmtId="4" fontId="3" fillId="0" borderId="11" xfId="50" applyNumberFormat="1" applyFont="1" applyBorder="1" applyAlignment="1">
      <alignment horizontal="left" wrapText="1"/>
      <protection/>
    </xf>
    <xf numFmtId="4" fontId="3" fillId="0" borderId="11" xfId="50" applyNumberFormat="1" applyFont="1" applyBorder="1" applyAlignment="1">
      <alignment horizontal="justify" vertical="top" wrapText="1"/>
      <protection/>
    </xf>
    <xf numFmtId="4" fontId="5" fillId="0" borderId="11" xfId="50" applyNumberFormat="1" applyFont="1" applyBorder="1" applyAlignment="1">
      <alignment horizontal="justify" vertical="top" wrapText="1"/>
      <protection/>
    </xf>
    <xf numFmtId="4" fontId="3" fillId="0" borderId="17" xfId="50" applyNumberFormat="1" applyFont="1" applyFill="1" applyBorder="1" applyAlignment="1">
      <alignment horizontal="left" vertical="top" wrapText="1"/>
      <protection/>
    </xf>
    <xf numFmtId="4" fontId="3" fillId="0" borderId="17" xfId="50" applyNumberFormat="1" applyFont="1" applyFill="1" applyBorder="1" applyAlignment="1">
      <alignment horizontal="right" vertical="top" wrapText="1"/>
      <protection/>
    </xf>
    <xf numFmtId="4" fontId="3" fillId="33" borderId="14" xfId="50" applyNumberFormat="1" applyFont="1" applyFill="1" applyBorder="1" applyAlignment="1">
      <alignment/>
      <protection/>
    </xf>
    <xf numFmtId="4" fontId="3" fillId="33" borderId="11" xfId="50" applyNumberFormat="1" applyFont="1" applyFill="1" applyBorder="1" applyAlignment="1">
      <alignment/>
      <protection/>
    </xf>
    <xf numFmtId="4" fontId="3" fillId="0" borderId="10" xfId="50" applyNumberFormat="1" applyFont="1" applyBorder="1" applyAlignment="1">
      <alignment horizontal="left" vertical="top" wrapText="1"/>
      <protection/>
    </xf>
    <xf numFmtId="4" fontId="0" fillId="0" borderId="20" xfId="55" applyNumberFormat="1" applyFont="1" applyFill="1" applyBorder="1" applyAlignment="1">
      <alignment horizontal="right"/>
    </xf>
    <xf numFmtId="4" fontId="3" fillId="0" borderId="14" xfId="50" applyNumberFormat="1" applyFont="1" applyFill="1" applyBorder="1" applyAlignment="1">
      <alignment horizontal="left" vertical="top" wrapText="1"/>
      <protection/>
    </xf>
    <xf numFmtId="4" fontId="0" fillId="0" borderId="18" xfId="55" applyNumberFormat="1" applyFont="1" applyFill="1" applyBorder="1" applyAlignment="1">
      <alignment horizontal="right"/>
    </xf>
    <xf numFmtId="4" fontId="4" fillId="0" borderId="0" xfId="50" applyNumberFormat="1" applyFont="1" applyFill="1" applyBorder="1" applyAlignment="1">
      <alignment/>
      <protection/>
    </xf>
    <xf numFmtId="4" fontId="3" fillId="0" borderId="13" xfId="50" applyNumberFormat="1" applyFont="1" applyFill="1" applyBorder="1" applyAlignment="1">
      <alignment horizontal="left" vertical="top" wrapText="1"/>
      <protection/>
    </xf>
    <xf numFmtId="4" fontId="3" fillId="0" borderId="21" xfId="55" applyNumberFormat="1" applyFont="1" applyFill="1" applyBorder="1" applyAlignment="1">
      <alignment horizontal="right" wrapText="1"/>
    </xf>
    <xf numFmtId="4" fontId="3" fillId="0" borderId="19" xfId="55" applyNumberFormat="1" applyFont="1" applyFill="1" applyBorder="1" applyAlignment="1">
      <alignment horizontal="right" wrapText="1"/>
    </xf>
    <xf numFmtId="4" fontId="3" fillId="0" borderId="0" xfId="50" applyNumberFormat="1" applyFont="1" applyFill="1" applyBorder="1" applyAlignment="1">
      <alignment horizontal="left" vertical="top" wrapText="1"/>
      <protection/>
    </xf>
    <xf numFmtId="4" fontId="3" fillId="0" borderId="0" xfId="51" applyNumberFormat="1" applyFont="1" applyFill="1" applyBorder="1" applyAlignment="1">
      <alignment/>
      <protection/>
    </xf>
    <xf numFmtId="4" fontId="3" fillId="0" borderId="21" xfId="50" applyNumberFormat="1" applyFont="1" applyFill="1" applyBorder="1" applyAlignment="1">
      <alignment horizontal="left" vertical="top" wrapText="1"/>
      <protection/>
    </xf>
    <xf numFmtId="4" fontId="3" fillId="33" borderId="10" xfId="51" applyNumberFormat="1" applyFont="1" applyFill="1" applyBorder="1" applyAlignment="1">
      <alignment horizontal="center" wrapText="1"/>
      <protection/>
    </xf>
    <xf numFmtId="4" fontId="3" fillId="33" borderId="11" xfId="50" applyNumberFormat="1" applyFont="1" applyFill="1" applyBorder="1" applyAlignment="1">
      <alignment horizontal="center"/>
      <protection/>
    </xf>
    <xf numFmtId="4" fontId="3" fillId="33" borderId="20" xfId="50" applyNumberFormat="1" applyFont="1" applyFill="1" applyBorder="1" applyAlignment="1">
      <alignment horizontal="center"/>
      <protection/>
    </xf>
    <xf numFmtId="4" fontId="3" fillId="33" borderId="11" xfId="51" applyNumberFormat="1" applyFont="1" applyFill="1" applyBorder="1" applyAlignment="1">
      <alignment horizontal="center"/>
      <protection/>
    </xf>
    <xf numFmtId="4" fontId="3" fillId="33" borderId="21" xfId="50" applyNumberFormat="1" applyFont="1" applyFill="1" applyBorder="1" applyAlignment="1">
      <alignment horizontal="center"/>
      <protection/>
    </xf>
    <xf numFmtId="4" fontId="3" fillId="33" borderId="12" xfId="51" applyNumberFormat="1" applyFont="1" applyFill="1" applyBorder="1" applyAlignment="1">
      <alignment horizontal="center"/>
      <protection/>
    </xf>
    <xf numFmtId="4" fontId="3" fillId="0" borderId="18" xfId="50" applyNumberFormat="1" applyFont="1" applyBorder="1" applyAlignment="1">
      <alignment horizontal="left" vertical="top" wrapText="1"/>
      <protection/>
    </xf>
    <xf numFmtId="4" fontId="3" fillId="0" borderId="22" xfId="50" applyNumberFormat="1" applyFont="1" applyBorder="1" applyAlignment="1">
      <alignment horizontal="left" vertical="top" wrapText="1"/>
      <protection/>
    </xf>
    <xf numFmtId="4" fontId="3" fillId="0" borderId="19" xfId="50" applyNumberFormat="1" applyFont="1" applyBorder="1" applyAlignment="1">
      <alignment horizontal="left" vertical="top" wrapText="1"/>
      <protection/>
    </xf>
    <xf numFmtId="4" fontId="3" fillId="0" borderId="20" xfId="50" applyNumberFormat="1" applyFont="1" applyBorder="1" applyAlignment="1">
      <alignment horizontal="right" vertical="top" wrapText="1"/>
      <protection/>
    </xf>
    <xf numFmtId="4" fontId="3" fillId="0" borderId="20" xfId="50" applyNumberFormat="1" applyFont="1" applyFill="1" applyBorder="1" applyAlignment="1">
      <alignment/>
      <protection/>
    </xf>
    <xf numFmtId="4" fontId="3" fillId="33" borderId="23" xfId="50" applyNumberFormat="1" applyFont="1" applyFill="1" applyBorder="1" applyAlignment="1">
      <alignment horizontal="center" vertical="center" wrapText="1"/>
      <protection/>
    </xf>
    <xf numFmtId="4" fontId="3" fillId="33" borderId="16" xfId="50" applyNumberFormat="1" applyFont="1" applyFill="1" applyBorder="1" applyAlignment="1">
      <alignment horizontal="center" vertical="center" wrapText="1"/>
      <protection/>
    </xf>
    <xf numFmtId="4" fontId="3" fillId="0" borderId="0" xfId="50" applyNumberFormat="1" applyFont="1" applyFill="1" applyBorder="1" applyAlignment="1">
      <alignment vertical="center"/>
      <protection/>
    </xf>
    <xf numFmtId="4" fontId="3" fillId="0" borderId="15" xfId="50" applyNumberFormat="1" applyFont="1" applyBorder="1" applyAlignment="1">
      <alignment horizontal="left" vertical="top" wrapText="1"/>
      <protection/>
    </xf>
    <xf numFmtId="4" fontId="3" fillId="0" borderId="0" xfId="50" applyNumberFormat="1" applyFont="1" applyFill="1" applyBorder="1" applyAlignment="1">
      <alignment/>
      <protection/>
    </xf>
    <xf numFmtId="4" fontId="3" fillId="0" borderId="14" xfId="50" applyNumberFormat="1" applyFont="1" applyBorder="1" applyAlignment="1">
      <alignment vertical="top" wrapText="1"/>
      <protection/>
    </xf>
    <xf numFmtId="4" fontId="3" fillId="0" borderId="14" xfId="50" applyNumberFormat="1" applyFont="1" applyBorder="1" applyAlignment="1">
      <alignment horizontal="left" vertical="top" wrapText="1"/>
      <protection/>
    </xf>
    <xf numFmtId="4" fontId="3" fillId="0" borderId="13" xfId="50" applyNumberFormat="1" applyFont="1" applyBorder="1" applyAlignment="1">
      <alignment vertical="top" wrapText="1"/>
      <protection/>
    </xf>
    <xf numFmtId="4" fontId="3" fillId="0" borderId="23" xfId="50" applyNumberFormat="1" applyFont="1" applyBorder="1" applyAlignment="1">
      <alignment vertical="top" wrapText="1"/>
      <protection/>
    </xf>
    <xf numFmtId="4" fontId="3" fillId="0" borderId="17" xfId="50" applyNumberFormat="1" applyFont="1" applyBorder="1" applyAlignment="1">
      <alignment vertical="top" wrapText="1"/>
      <protection/>
    </xf>
    <xf numFmtId="4" fontId="3" fillId="0" borderId="0" xfId="50" applyNumberFormat="1" applyFont="1" applyBorder="1" applyAlignment="1">
      <alignment vertical="top" wrapText="1"/>
      <protection/>
    </xf>
    <xf numFmtId="4" fontId="0" fillId="0" borderId="0" xfId="50" applyNumberFormat="1" applyFont="1" applyBorder="1" applyAlignment="1">
      <alignment vertical="top" wrapText="1"/>
      <protection/>
    </xf>
    <xf numFmtId="4" fontId="3" fillId="0" borderId="14" xfId="50" applyNumberFormat="1" applyFont="1" applyFill="1" applyBorder="1" applyAlignment="1">
      <alignment vertical="top"/>
      <protection/>
    </xf>
    <xf numFmtId="4" fontId="3" fillId="0" borderId="14" xfId="50" applyNumberFormat="1" applyFont="1" applyBorder="1" applyAlignment="1">
      <alignment vertical="top"/>
      <protection/>
    </xf>
    <xf numFmtId="4" fontId="3" fillId="0" borderId="0" xfId="50" applyNumberFormat="1" applyFont="1" applyFill="1" applyBorder="1" applyAlignment="1">
      <alignment vertical="center" wrapText="1"/>
      <protection/>
    </xf>
    <xf numFmtId="4" fontId="3" fillId="0" borderId="0" xfId="50" applyNumberFormat="1" applyFont="1" applyFill="1" applyAlignment="1">
      <alignment horizontal="center" vertical="center"/>
      <protection/>
    </xf>
    <xf numFmtId="4" fontId="3" fillId="0" borderId="14" xfId="50" applyNumberFormat="1" applyFont="1" applyBorder="1" applyAlignment="1">
      <alignment horizontal="left" vertical="center" wrapText="1"/>
      <protection/>
    </xf>
    <xf numFmtId="4" fontId="3" fillId="0" borderId="13" xfId="50" applyNumberFormat="1" applyFont="1" applyBorder="1" applyAlignment="1">
      <alignment horizontal="left" vertical="center" wrapText="1"/>
      <protection/>
    </xf>
    <xf numFmtId="4" fontId="3" fillId="0" borderId="12" xfId="50" applyNumberFormat="1" applyFont="1" applyBorder="1" applyAlignment="1">
      <alignment horizontal="left" vertical="top" wrapText="1"/>
      <protection/>
    </xf>
    <xf numFmtId="4" fontId="3" fillId="0" borderId="0" xfId="50" applyNumberFormat="1" applyFont="1" applyBorder="1" applyAlignment="1">
      <alignment horizontal="left" vertical="top" wrapText="1"/>
      <protection/>
    </xf>
    <xf numFmtId="4" fontId="3" fillId="0" borderId="14" xfId="50" applyNumberFormat="1" applyFont="1" applyBorder="1" applyAlignment="1">
      <alignment horizontal="left" wrapText="1"/>
      <protection/>
    </xf>
    <xf numFmtId="4" fontId="3" fillId="0" borderId="13" xfId="50" applyNumberFormat="1" applyFont="1" applyBorder="1" applyAlignment="1">
      <alignment horizontal="left" vertical="top" wrapText="1"/>
      <protection/>
    </xf>
    <xf numFmtId="4" fontId="3" fillId="0" borderId="23" xfId="50" applyNumberFormat="1" applyFont="1" applyBorder="1" applyAlignment="1">
      <alignment horizontal="left" vertical="center" wrapText="1"/>
      <protection/>
    </xf>
    <xf numFmtId="4" fontId="3" fillId="0" borderId="0" xfId="50" applyNumberFormat="1" applyFont="1" applyFill="1" applyBorder="1" applyAlignment="1">
      <alignment horizontal="left" vertical="center" wrapText="1"/>
      <protection/>
    </xf>
    <xf numFmtId="4" fontId="3" fillId="0" borderId="0" xfId="50" applyNumberFormat="1" applyFont="1" applyFill="1" applyBorder="1" applyAlignment="1">
      <alignment horizontal="left" vertical="center"/>
      <protection/>
    </xf>
    <xf numFmtId="4" fontId="3" fillId="0" borderId="0" xfId="50" applyNumberFormat="1" applyFont="1" applyFill="1" applyAlignment="1">
      <alignment horizontal="left" vertical="center"/>
      <protection/>
    </xf>
    <xf numFmtId="4" fontId="3" fillId="0" borderId="20" xfId="50" applyNumberFormat="1" applyFont="1" applyBorder="1" applyAlignment="1">
      <alignment horizontal="left" vertical="center" wrapText="1"/>
      <protection/>
    </xf>
    <xf numFmtId="4" fontId="3" fillId="0" borderId="20" xfId="50" applyNumberFormat="1" applyFont="1" applyFill="1" applyBorder="1" applyAlignment="1">
      <alignment horizontal="left" vertical="center" wrapText="1"/>
      <protection/>
    </xf>
    <xf numFmtId="4" fontId="3" fillId="33" borderId="10" xfId="50" applyNumberFormat="1" applyFont="1" applyFill="1" applyBorder="1" applyAlignment="1">
      <alignment horizontal="center" vertical="center" wrapText="1"/>
      <protection/>
    </xf>
    <xf numFmtId="4" fontId="3" fillId="33" borderId="11" xfId="50" applyNumberFormat="1" applyFont="1" applyFill="1" applyBorder="1" applyAlignment="1">
      <alignment horizontal="center" vertical="center" wrapText="1"/>
      <protection/>
    </xf>
    <xf numFmtId="4" fontId="3" fillId="33" borderId="12" xfId="50" applyNumberFormat="1" applyFont="1" applyFill="1" applyBorder="1" applyAlignment="1">
      <alignment horizontal="center" vertical="center" wrapText="1"/>
      <protection/>
    </xf>
    <xf numFmtId="4" fontId="3" fillId="0" borderId="12" xfId="50" applyNumberFormat="1" applyFont="1" applyBorder="1" applyAlignment="1">
      <alignment horizontal="left" wrapText="1"/>
      <protection/>
    </xf>
    <xf numFmtId="4" fontId="3" fillId="0" borderId="20" xfId="50" applyNumberFormat="1" applyFont="1" applyBorder="1" applyAlignment="1">
      <alignment horizontal="left" wrapText="1"/>
      <protection/>
    </xf>
    <xf numFmtId="4" fontId="3" fillId="33" borderId="15" xfId="50" applyNumberFormat="1" applyFont="1" applyFill="1" applyBorder="1" applyAlignment="1">
      <alignment horizontal="center" vertical="center" wrapText="1"/>
      <protection/>
    </xf>
    <xf numFmtId="4" fontId="3" fillId="0" borderId="15" xfId="50" applyNumberFormat="1" applyFont="1" applyFill="1" applyBorder="1" applyAlignment="1">
      <alignment horizontal="left" vertical="center"/>
      <protection/>
    </xf>
    <xf numFmtId="4" fontId="3" fillId="0" borderId="14" xfId="50" applyNumberFormat="1" applyFont="1" applyFill="1" applyBorder="1" applyAlignment="1">
      <alignment horizontal="left" vertical="center"/>
      <protection/>
    </xf>
    <xf numFmtId="4" fontId="3" fillId="0" borderId="13" xfId="50" applyNumberFormat="1" applyFont="1" applyFill="1" applyBorder="1" applyAlignment="1">
      <alignment horizontal="left" vertical="center"/>
      <protection/>
    </xf>
    <xf numFmtId="4" fontId="3" fillId="0" borderId="0" xfId="50" applyNumberFormat="1" applyFont="1" applyFill="1" applyBorder="1" applyAlignment="1">
      <alignment horizontal="center"/>
      <protection/>
    </xf>
    <xf numFmtId="4" fontId="3" fillId="33" borderId="15" xfId="50" applyNumberFormat="1" applyFont="1" applyFill="1" applyBorder="1" applyAlignment="1">
      <alignment horizontal="center" vertical="center"/>
      <protection/>
    </xf>
    <xf numFmtId="4" fontId="3" fillId="33" borderId="10" xfId="50" applyNumberFormat="1" applyFont="1" applyFill="1" applyBorder="1" applyAlignment="1">
      <alignment horizontal="center" vertical="center"/>
      <protection/>
    </xf>
    <xf numFmtId="4" fontId="3" fillId="33" borderId="13" xfId="50" applyNumberFormat="1" applyFont="1" applyFill="1" applyBorder="1" applyAlignment="1">
      <alignment horizontal="center" vertical="center"/>
      <protection/>
    </xf>
    <xf numFmtId="4" fontId="9" fillId="0" borderId="0" xfId="50" applyNumberFormat="1" applyFont="1" applyFill="1" applyBorder="1" applyAlignment="1">
      <alignment/>
      <protection/>
    </xf>
    <xf numFmtId="4" fontId="9" fillId="0" borderId="0" xfId="50" applyNumberFormat="1" applyFont="1" applyFill="1" applyAlignment="1">
      <alignment/>
      <protection/>
    </xf>
    <xf numFmtId="4" fontId="3" fillId="0" borderId="0" xfId="50" applyNumberFormat="1" applyFont="1" applyAlignment="1">
      <alignment/>
      <protection/>
    </xf>
    <xf numFmtId="4" fontId="0" fillId="0" borderId="0" xfId="50" applyNumberFormat="1" applyFont="1" applyFill="1" applyBorder="1" applyAlignment="1">
      <alignment/>
      <protection/>
    </xf>
    <xf numFmtId="4" fontId="0" fillId="0" borderId="0" xfId="50" applyNumberFormat="1" applyFont="1" applyFill="1" applyBorder="1" applyAlignment="1">
      <alignment horizontal="left" vertical="center"/>
      <protection/>
    </xf>
    <xf numFmtId="49" fontId="52" fillId="0" borderId="21" xfId="55" applyNumberFormat="1" applyFont="1" applyFill="1" applyBorder="1" applyAlignment="1">
      <alignment horizontal="right" wrapText="1"/>
    </xf>
    <xf numFmtId="4" fontId="3" fillId="0" borderId="21" xfId="55" applyNumberFormat="1" applyFont="1" applyFill="1" applyBorder="1" applyAlignment="1">
      <alignment horizontal="left" wrapText="1"/>
    </xf>
    <xf numFmtId="4" fontId="9" fillId="0" borderId="0" xfId="50" applyNumberFormat="1" applyFont="1" applyFill="1" applyAlignment="1">
      <alignment horizontal="left"/>
      <protection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/>
    </xf>
    <xf numFmtId="0" fontId="52" fillId="0" borderId="0" xfId="50" applyFont="1" applyFill="1" applyAlignment="1">
      <alignment/>
      <protection/>
    </xf>
    <xf numFmtId="4" fontId="3" fillId="33" borderId="10" xfId="50" applyNumberFormat="1" applyFont="1" applyFill="1" applyBorder="1" applyAlignment="1">
      <alignment horizontal="center" vertical="center"/>
      <protection/>
    </xf>
    <xf numFmtId="4" fontId="2" fillId="0" borderId="14" xfId="69" applyNumberFormat="1" applyFont="1" applyFill="1" applyBorder="1" applyAlignment="1">
      <alignment horizontal="right"/>
    </xf>
    <xf numFmtId="4" fontId="2" fillId="0" borderId="11" xfId="69" applyNumberFormat="1" applyFont="1" applyFill="1" applyBorder="1" applyAlignment="1">
      <alignment horizontal="right"/>
    </xf>
    <xf numFmtId="4" fontId="2" fillId="0" borderId="10" xfId="69" applyNumberFormat="1" applyFont="1" applyFill="1" applyBorder="1" applyAlignment="1">
      <alignment horizontal="right"/>
    </xf>
    <xf numFmtId="4" fontId="2" fillId="0" borderId="0" xfId="69" applyNumberFormat="1" applyFont="1" applyFill="1" applyBorder="1" applyAlignment="1">
      <alignment horizontal="right"/>
    </xf>
    <xf numFmtId="4" fontId="2" fillId="0" borderId="23" xfId="69" applyNumberFormat="1" applyFont="1" applyFill="1" applyBorder="1" applyAlignment="1">
      <alignment horizontal="right"/>
    </xf>
    <xf numFmtId="4" fontId="2" fillId="0" borderId="16" xfId="69" applyNumberFormat="1" applyFont="1" applyFill="1" applyBorder="1" applyAlignment="1">
      <alignment horizontal="right"/>
    </xf>
    <xf numFmtId="4" fontId="2" fillId="0" borderId="18" xfId="69" applyNumberFormat="1" applyFont="1" applyFill="1" applyBorder="1" applyAlignment="1">
      <alignment horizontal="right"/>
    </xf>
    <xf numFmtId="4" fontId="2" fillId="0" borderId="22" xfId="69" applyNumberFormat="1" applyFont="1" applyFill="1" applyBorder="1" applyAlignment="1">
      <alignment horizontal="right"/>
    </xf>
    <xf numFmtId="4" fontId="2" fillId="0" borderId="19" xfId="69" applyNumberFormat="1" applyFont="1" applyFill="1" applyBorder="1" applyAlignment="1">
      <alignment horizontal="right"/>
    </xf>
    <xf numFmtId="4" fontId="2" fillId="0" borderId="17" xfId="69" applyNumberFormat="1" applyFont="1" applyFill="1" applyBorder="1" applyAlignment="1">
      <alignment horizontal="right" wrapText="1"/>
    </xf>
    <xf numFmtId="4" fontId="2" fillId="0" borderId="16" xfId="69" applyNumberFormat="1" applyFont="1" applyFill="1" applyBorder="1" applyAlignment="1">
      <alignment horizontal="right" wrapText="1"/>
    </xf>
    <xf numFmtId="4" fontId="2" fillId="0" borderId="20" xfId="69" applyNumberFormat="1" applyFont="1" applyFill="1" applyBorder="1" applyAlignment="1">
      <alignment horizontal="right"/>
    </xf>
    <xf numFmtId="4" fontId="2" fillId="0" borderId="12" xfId="69" applyNumberFormat="1" applyFont="1" applyFill="1" applyBorder="1" applyAlignment="1">
      <alignment horizontal="right"/>
    </xf>
    <xf numFmtId="4" fontId="2" fillId="0" borderId="17" xfId="69" applyNumberFormat="1" applyFont="1" applyFill="1" applyBorder="1" applyAlignment="1">
      <alignment horizontal="right"/>
    </xf>
    <xf numFmtId="4" fontId="2" fillId="0" borderId="18" xfId="69" applyNumberFormat="1" applyFont="1" applyBorder="1" applyAlignment="1">
      <alignment horizontal="right"/>
    </xf>
    <xf numFmtId="4" fontId="2" fillId="0" borderId="20" xfId="69" applyNumberFormat="1" applyFont="1" applyBorder="1" applyAlignment="1">
      <alignment horizontal="right"/>
    </xf>
    <xf numFmtId="4" fontId="2" fillId="0" borderId="15" xfId="69" applyNumberFormat="1" applyFont="1" applyFill="1" applyBorder="1" applyAlignment="1">
      <alignment horizontal="right"/>
    </xf>
    <xf numFmtId="4" fontId="2" fillId="0" borderId="22" xfId="69" applyNumberFormat="1" applyFont="1" applyBorder="1" applyAlignment="1">
      <alignment horizontal="right"/>
    </xf>
    <xf numFmtId="4" fontId="2" fillId="0" borderId="0" xfId="69" applyNumberFormat="1" applyFont="1" applyAlignment="1">
      <alignment horizontal="right"/>
    </xf>
    <xf numFmtId="4" fontId="2" fillId="0" borderId="13" xfId="69" applyNumberFormat="1" applyFont="1" applyFill="1" applyBorder="1" applyAlignment="1">
      <alignment horizontal="right"/>
    </xf>
    <xf numFmtId="4" fontId="2" fillId="0" borderId="16" xfId="69" applyNumberFormat="1" applyFont="1" applyBorder="1" applyAlignment="1">
      <alignment horizontal="right"/>
    </xf>
    <xf numFmtId="4" fontId="2" fillId="0" borderId="24" xfId="69" applyNumberFormat="1" applyFont="1" applyBorder="1" applyAlignment="1">
      <alignment horizontal="right"/>
    </xf>
    <xf numFmtId="4" fontId="2" fillId="0" borderId="23" xfId="69" applyNumberFormat="1" applyFont="1" applyBorder="1" applyAlignment="1">
      <alignment horizontal="right"/>
    </xf>
    <xf numFmtId="4" fontId="2" fillId="0" borderId="12" xfId="69" applyNumberFormat="1" applyFont="1" applyBorder="1" applyAlignment="1">
      <alignment horizontal="right"/>
    </xf>
    <xf numFmtId="4" fontId="2" fillId="0" borderId="12" xfId="69" applyNumberFormat="1" applyFont="1" applyFill="1" applyBorder="1" applyAlignment="1">
      <alignment horizontal="right" vertical="center" wrapText="1"/>
    </xf>
    <xf numFmtId="4" fontId="2" fillId="0" borderId="24" xfId="69" applyNumberFormat="1" applyFont="1" applyFill="1" applyBorder="1" applyAlignment="1">
      <alignment horizontal="right"/>
    </xf>
    <xf numFmtId="4" fontId="2" fillId="0" borderId="16" xfId="50" applyNumberFormat="1" applyFont="1" applyFill="1" applyBorder="1" applyAlignment="1">
      <alignment/>
      <protection/>
    </xf>
    <xf numFmtId="4" fontId="3" fillId="33" borderId="11" xfId="50" applyNumberFormat="1" applyFont="1" applyFill="1" applyBorder="1" applyAlignment="1">
      <alignment horizontal="center" vertical="center"/>
      <protection/>
    </xf>
    <xf numFmtId="4" fontId="3" fillId="0" borderId="10" xfId="50" applyNumberFormat="1" applyFont="1" applyBorder="1" applyAlignment="1">
      <alignment vertical="top" wrapText="1"/>
      <protection/>
    </xf>
    <xf numFmtId="4" fontId="3" fillId="0" borderId="11" xfId="50" applyNumberFormat="1" applyFont="1" applyBorder="1" applyAlignment="1">
      <alignment vertical="top" wrapText="1"/>
      <protection/>
    </xf>
    <xf numFmtId="0" fontId="3" fillId="0" borderId="11" xfId="50" applyFont="1" applyBorder="1" applyAlignment="1">
      <alignment horizontal="left" vertical="top" wrapText="1"/>
      <protection/>
    </xf>
    <xf numFmtId="0" fontId="3" fillId="0" borderId="21" xfId="50" applyFont="1" applyBorder="1" applyAlignment="1">
      <alignment horizontal="left" vertical="top" wrapText="1"/>
      <protection/>
    </xf>
    <xf numFmtId="0" fontId="11" fillId="0" borderId="0" xfId="50" applyFont="1" applyFill="1" applyBorder="1" applyAlignment="1">
      <alignment/>
      <protection/>
    </xf>
    <xf numFmtId="0" fontId="12" fillId="0" borderId="0" xfId="50" applyFont="1" applyFill="1" applyBorder="1" applyAlignment="1">
      <alignment/>
      <protection/>
    </xf>
    <xf numFmtId="0" fontId="2" fillId="0" borderId="0" xfId="50" applyFont="1" applyFill="1" applyAlignment="1">
      <alignment horizontal="left" vertical="top" wrapText="1"/>
      <protection/>
    </xf>
    <xf numFmtId="4" fontId="2" fillId="0" borderId="0" xfId="50" applyNumberFormat="1" applyFont="1" applyFill="1" applyBorder="1" applyAlignment="1">
      <alignment/>
      <protection/>
    </xf>
    <xf numFmtId="0" fontId="3" fillId="0" borderId="0" xfId="50" applyFont="1" applyFill="1" applyBorder="1" applyAlignment="1">
      <alignment horizontal="center"/>
      <protection/>
    </xf>
    <xf numFmtId="4" fontId="3" fillId="0" borderId="0" xfId="50" applyNumberFormat="1" applyFont="1" applyFill="1" applyBorder="1" applyAlignment="1">
      <alignment horizontal="center" vertical="center"/>
      <protection/>
    </xf>
    <xf numFmtId="4" fontId="13" fillId="0" borderId="0" xfId="50" applyNumberFormat="1" applyFont="1" applyFill="1" applyBorder="1" applyAlignment="1">
      <alignment vertical="center"/>
      <protection/>
    </xf>
    <xf numFmtId="4" fontId="0" fillId="0" borderId="0" xfId="50" applyNumberFormat="1" applyFont="1" applyFill="1" applyBorder="1" applyAlignment="1">
      <alignment vertical="center"/>
      <protection/>
    </xf>
    <xf numFmtId="0" fontId="13" fillId="0" borderId="0" xfId="50" applyFont="1" applyFill="1" applyBorder="1" applyAlignment="1">
      <alignment/>
      <protection/>
    </xf>
    <xf numFmtId="0" fontId="3" fillId="33" borderId="23" xfId="50" applyFont="1" applyFill="1" applyBorder="1" applyAlignment="1">
      <alignment horizontal="center"/>
      <protection/>
    </xf>
    <xf numFmtId="4" fontId="3" fillId="0" borderId="0" xfId="50" applyNumberFormat="1" applyFont="1" applyFill="1" applyBorder="1" applyAlignment="1">
      <alignment horizontal="center"/>
      <protection/>
    </xf>
    <xf numFmtId="4" fontId="3" fillId="0" borderId="0" xfId="50" applyNumberFormat="1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/>
      <protection/>
    </xf>
    <xf numFmtId="0" fontId="3" fillId="0" borderId="0" xfId="50" applyFont="1" applyFill="1" applyAlignment="1">
      <alignment horizontal="left"/>
      <protection/>
    </xf>
    <xf numFmtId="4" fontId="7" fillId="33" borderId="23" xfId="50" applyNumberFormat="1" applyFont="1" applyFill="1" applyBorder="1" applyAlignment="1">
      <alignment horizontal="center" vertical="center"/>
      <protection/>
    </xf>
    <xf numFmtId="4" fontId="0" fillId="0" borderId="17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7" fillId="33" borderId="23" xfId="5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" fillId="33" borderId="23" xfId="50" applyNumberFormat="1" applyFont="1" applyFill="1" applyBorder="1" applyAlignment="1">
      <alignment horizontal="center" vertical="center"/>
      <protection/>
    </xf>
    <xf numFmtId="4" fontId="3" fillId="33" borderId="10" xfId="50" applyNumberFormat="1" applyFont="1" applyFill="1" applyBorder="1" applyAlignment="1">
      <alignment horizontal="center" vertical="center"/>
      <protection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3" fillId="33" borderId="23" xfId="50" applyNumberFormat="1" applyFont="1" applyFill="1" applyBorder="1" applyAlignment="1">
      <alignment horizontal="center"/>
      <protection/>
    </xf>
    <xf numFmtId="4" fontId="3" fillId="33" borderId="24" xfId="50" applyNumberFormat="1" applyFont="1" applyFill="1" applyBorder="1" applyAlignment="1">
      <alignment horizontal="center"/>
      <protection/>
    </xf>
    <xf numFmtId="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" fontId="9" fillId="0" borderId="0" xfId="50" applyNumberFormat="1" applyFont="1" applyFill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2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4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92.8515625" style="14" customWidth="1"/>
    <col min="2" max="7" width="13.7109375" style="14" customWidth="1"/>
    <col min="8" max="8" width="18.8515625" style="14" customWidth="1"/>
    <col min="9" max="9" width="21.140625" style="14" customWidth="1"/>
    <col min="10" max="10" width="14.00390625" style="14" customWidth="1"/>
    <col min="11" max="11" width="14.140625" style="14" customWidth="1"/>
    <col min="12" max="16384" width="9.140625" style="14" customWidth="1"/>
  </cols>
  <sheetData>
    <row r="1" ht="12.75"/>
    <row r="2" ht="25.5" customHeight="1">
      <c r="A2" s="160" t="s">
        <v>169</v>
      </c>
    </row>
    <row r="3" ht="15.75" customHeight="1">
      <c r="A3" s="161" t="s">
        <v>170</v>
      </c>
    </row>
    <row r="4" ht="15.75" customHeight="1">
      <c r="A4" s="161" t="s">
        <v>171</v>
      </c>
    </row>
    <row r="5" ht="15.75" customHeight="1">
      <c r="A5" s="161" t="s">
        <v>172</v>
      </c>
    </row>
    <row r="6" spans="1:6" ht="15.75">
      <c r="A6" s="29" t="s">
        <v>108</v>
      </c>
      <c r="B6" s="29"/>
      <c r="C6" s="29"/>
      <c r="D6" s="29"/>
      <c r="E6" s="29"/>
      <c r="F6" s="29"/>
    </row>
    <row r="7" spans="1:6" ht="12.75">
      <c r="A7" s="11"/>
      <c r="B7" s="11"/>
      <c r="C7" s="11"/>
      <c r="D7" s="11"/>
      <c r="E7" s="11"/>
      <c r="F7" s="11"/>
    </row>
    <row r="8" spans="1:6" s="10" customFormat="1" ht="15.75">
      <c r="A8" s="162" t="s">
        <v>169</v>
      </c>
      <c r="B8" s="30"/>
      <c r="C8" s="30"/>
      <c r="D8" s="30"/>
      <c r="E8" s="30"/>
      <c r="F8" s="30"/>
    </row>
    <row r="9" spans="1:6" s="1" customFormat="1" ht="12.75">
      <c r="A9" s="22" t="s">
        <v>0</v>
      </c>
      <c r="B9" s="22"/>
      <c r="C9" s="22"/>
      <c r="D9" s="22"/>
      <c r="E9" s="22"/>
      <c r="F9" s="22"/>
    </row>
    <row r="10" spans="1:6" s="1" customFormat="1" ht="12.75">
      <c r="A10" s="28" t="s">
        <v>24</v>
      </c>
      <c r="B10" s="28"/>
      <c r="C10" s="28"/>
      <c r="D10" s="28"/>
      <c r="E10" s="28"/>
      <c r="F10" s="28"/>
    </row>
    <row r="11" spans="1:6" s="1" customFormat="1" ht="12.75">
      <c r="A11" s="173" t="s">
        <v>1</v>
      </c>
      <c r="B11" s="173"/>
      <c r="C11" s="173"/>
      <c r="D11" s="173"/>
      <c r="E11" s="173"/>
      <c r="F11" s="173"/>
    </row>
    <row r="12" spans="1:2" s="1" customFormat="1" ht="12.75">
      <c r="A12" s="8" t="s">
        <v>173</v>
      </c>
      <c r="B12" s="126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</row>
    <row r="13" spans="1:6" s="1" customFormat="1" ht="12.75" hidden="1">
      <c r="A13" s="173"/>
      <c r="B13" s="173"/>
      <c r="C13" s="173"/>
      <c r="D13" s="173"/>
      <c r="E13" s="173"/>
      <c r="F13" s="173"/>
    </row>
    <row r="14" spans="1:6" s="1" customFormat="1" ht="12.75" hidden="1">
      <c r="A14" s="173"/>
      <c r="B14" s="173"/>
      <c r="C14" s="173"/>
      <c r="D14" s="173"/>
      <c r="E14" s="173"/>
      <c r="F14" s="173"/>
    </row>
    <row r="15" spans="1:6" s="1" customFormat="1" ht="12.75">
      <c r="A15" s="22"/>
      <c r="B15" s="22"/>
      <c r="C15" s="22"/>
      <c r="D15" s="22"/>
      <c r="E15" s="22"/>
      <c r="F15" s="22"/>
    </row>
    <row r="16" spans="1:6" s="1" customFormat="1" ht="12.75">
      <c r="A16" s="1" t="s">
        <v>107</v>
      </c>
      <c r="B16" s="12"/>
      <c r="C16" s="12"/>
      <c r="D16" s="12"/>
      <c r="E16" s="3">
        <v>1</v>
      </c>
      <c r="F16" s="3"/>
    </row>
    <row r="17" spans="1:5" s="1" customFormat="1" ht="12.75">
      <c r="A17" s="177" t="s">
        <v>15</v>
      </c>
      <c r="B17" s="178"/>
      <c r="C17" s="178"/>
      <c r="D17" s="178"/>
      <c r="E17" s="179"/>
    </row>
    <row r="18" spans="1:5" s="1" customFormat="1" ht="12.75">
      <c r="A18" s="26"/>
      <c r="B18" s="25" t="s">
        <v>2</v>
      </c>
      <c r="C18" s="25" t="s">
        <v>2</v>
      </c>
      <c r="D18" s="169" t="s">
        <v>3</v>
      </c>
      <c r="E18" s="187"/>
    </row>
    <row r="19" spans="1:5" s="1" customFormat="1" ht="12.75">
      <c r="A19" s="5" t="s">
        <v>25</v>
      </c>
      <c r="B19" s="24" t="s">
        <v>4</v>
      </c>
      <c r="C19" s="24" t="s">
        <v>5</v>
      </c>
      <c r="D19" s="4" t="str">
        <f>CONCATENATE("Até o  ",B12)</f>
        <v>Até o  Bimestre</v>
      </c>
      <c r="E19" s="4" t="s">
        <v>6</v>
      </c>
    </row>
    <row r="20" spans="1:5" s="1" customFormat="1" ht="12.75">
      <c r="A20" s="7"/>
      <c r="B20" s="23"/>
      <c r="C20" s="23" t="s">
        <v>7</v>
      </c>
      <c r="D20" s="6" t="s">
        <v>8</v>
      </c>
      <c r="E20" s="6" t="s">
        <v>16</v>
      </c>
    </row>
    <row r="21" spans="1:8" s="1" customFormat="1" ht="12.75">
      <c r="A21" s="31" t="s">
        <v>17</v>
      </c>
      <c r="B21" s="128">
        <f>B22+B25+B28+B31+B32</f>
        <v>251018500</v>
      </c>
      <c r="C21" s="128">
        <f>C22+C25+C28+C31+C32</f>
        <v>251324500</v>
      </c>
      <c r="D21" s="129">
        <f>D22+D25+D28+D31+D32</f>
        <v>145338590.67</v>
      </c>
      <c r="E21" s="130">
        <f aca="true" t="shared" si="0" ref="E21:E46">IF(C21&gt;0,D21/C21,0)*100</f>
        <v>57.82905791914437</v>
      </c>
      <c r="F21" s="32"/>
      <c r="G21" s="32"/>
      <c r="H21" s="32"/>
    </row>
    <row r="22" spans="1:8" s="1" customFormat="1" ht="12.75">
      <c r="A22" s="33" t="s">
        <v>106</v>
      </c>
      <c r="B22" s="128">
        <f>SUM(B23:B24)</f>
        <v>111775000</v>
      </c>
      <c r="C22" s="128">
        <f>SUM(C23:C24)</f>
        <v>111775000</v>
      </c>
      <c r="D22" s="129">
        <f>SUM(D23:D24)</f>
        <v>69013268.44</v>
      </c>
      <c r="E22" s="129">
        <f t="shared" si="0"/>
        <v>61.743027009617535</v>
      </c>
      <c r="F22" s="32"/>
      <c r="G22" s="32"/>
      <c r="H22" s="32"/>
    </row>
    <row r="23" spans="1:8" s="1" customFormat="1" ht="12.75">
      <c r="A23" s="33" t="s">
        <v>105</v>
      </c>
      <c r="B23" s="128">
        <v>100000000</v>
      </c>
      <c r="C23" s="128">
        <v>100000000</v>
      </c>
      <c r="D23" s="129">
        <v>59289008</v>
      </c>
      <c r="E23" s="129">
        <f t="shared" si="0"/>
        <v>59.289007999999995</v>
      </c>
      <c r="F23" s="32"/>
      <c r="G23" s="32"/>
      <c r="H23" s="32"/>
    </row>
    <row r="24" spans="1:8" s="1" customFormat="1" ht="12.75">
      <c r="A24" s="33" t="s">
        <v>115</v>
      </c>
      <c r="B24" s="128">
        <v>11775000</v>
      </c>
      <c r="C24" s="128">
        <v>11775000</v>
      </c>
      <c r="D24" s="129">
        <v>9724260.44</v>
      </c>
      <c r="E24" s="129">
        <f t="shared" si="0"/>
        <v>82.58395278131634</v>
      </c>
      <c r="F24" s="32"/>
      <c r="G24" s="32"/>
      <c r="H24" s="32"/>
    </row>
    <row r="25" spans="1:8" s="1" customFormat="1" ht="12.75">
      <c r="A25" s="33" t="s">
        <v>104</v>
      </c>
      <c r="B25" s="128">
        <f>SUM(B26:B27)</f>
        <v>24225500</v>
      </c>
      <c r="C25" s="128">
        <f>SUM(C26:C27)</f>
        <v>24225500</v>
      </c>
      <c r="D25" s="129">
        <f>SUM(D26:D27)</f>
        <v>15436418.27</v>
      </c>
      <c r="E25" s="129">
        <f t="shared" si="0"/>
        <v>63.71970968607459</v>
      </c>
      <c r="F25" s="32"/>
      <c r="G25" s="32"/>
      <c r="H25" s="32"/>
    </row>
    <row r="26" spans="1:8" s="1" customFormat="1" ht="12.75">
      <c r="A26" s="33" t="s">
        <v>103</v>
      </c>
      <c r="B26" s="128">
        <v>24000000</v>
      </c>
      <c r="C26" s="128">
        <v>24000000</v>
      </c>
      <c r="D26" s="129">
        <v>15225010.1</v>
      </c>
      <c r="E26" s="129">
        <f t="shared" si="0"/>
        <v>63.437542083333334</v>
      </c>
      <c r="F26" s="32"/>
      <c r="G26" s="32"/>
      <c r="H26" s="32"/>
    </row>
    <row r="27" spans="1:8" s="1" customFormat="1" ht="12.75">
      <c r="A27" s="33" t="s">
        <v>116</v>
      </c>
      <c r="B27" s="128">
        <v>225500</v>
      </c>
      <c r="C27" s="128">
        <v>225500</v>
      </c>
      <c r="D27" s="129">
        <v>211408.17</v>
      </c>
      <c r="E27" s="129">
        <f t="shared" si="0"/>
        <v>93.7508514412417</v>
      </c>
      <c r="F27" s="32"/>
      <c r="G27" s="32"/>
      <c r="H27" s="32"/>
    </row>
    <row r="28" spans="1:8" s="1" customFormat="1" ht="12.75">
      <c r="A28" s="33" t="s">
        <v>102</v>
      </c>
      <c r="B28" s="128">
        <f>SUM(B29:B30)</f>
        <v>86668000</v>
      </c>
      <c r="C28" s="128">
        <f>SUM(C29:C30)</f>
        <v>86668000</v>
      </c>
      <c r="D28" s="129">
        <f>SUM(D29:D30)</f>
        <v>46927563.76</v>
      </c>
      <c r="E28" s="129">
        <f t="shared" si="0"/>
        <v>54.14635593298564</v>
      </c>
      <c r="F28" s="32"/>
      <c r="G28" s="32"/>
      <c r="H28" s="32"/>
    </row>
    <row r="29" spans="1:8" s="1" customFormat="1" ht="12.75">
      <c r="A29" s="33" t="s">
        <v>101</v>
      </c>
      <c r="B29" s="128">
        <v>82880000</v>
      </c>
      <c r="C29" s="128">
        <v>82880000</v>
      </c>
      <c r="D29" s="129">
        <v>44348459.47</v>
      </c>
      <c r="E29" s="129">
        <f t="shared" si="0"/>
        <v>53.509241638513515</v>
      </c>
      <c r="F29" s="32"/>
      <c r="G29" s="32"/>
      <c r="H29" s="32"/>
    </row>
    <row r="30" spans="1:8" s="1" customFormat="1" ht="12.75">
      <c r="A30" s="33" t="s">
        <v>117</v>
      </c>
      <c r="B30" s="128">
        <v>3788000</v>
      </c>
      <c r="C30" s="128">
        <v>3788000</v>
      </c>
      <c r="D30" s="129">
        <v>2579104.29</v>
      </c>
      <c r="E30" s="129">
        <f t="shared" si="0"/>
        <v>68.08617449841606</v>
      </c>
      <c r="F30" s="32"/>
      <c r="G30" s="32"/>
      <c r="H30" s="32"/>
    </row>
    <row r="31" spans="1:8" s="1" customFormat="1" ht="12.75">
      <c r="A31" s="31" t="s">
        <v>118</v>
      </c>
      <c r="B31" s="128">
        <v>28350000</v>
      </c>
      <c r="C31" s="128">
        <v>28656000</v>
      </c>
      <c r="D31" s="129">
        <v>13961340.2</v>
      </c>
      <c r="E31" s="129">
        <f t="shared" si="0"/>
        <v>48.72047808486879</v>
      </c>
      <c r="F31" s="32"/>
      <c r="G31" s="32"/>
      <c r="H31" s="32"/>
    </row>
    <row r="32" spans="1:8" s="1" customFormat="1" ht="12.75">
      <c r="A32" s="31" t="s">
        <v>100</v>
      </c>
      <c r="B32" s="131">
        <f>SUM(B33:B34)</f>
        <v>0</v>
      </c>
      <c r="C32" s="128">
        <f>SUM(C33:C34)</f>
        <v>0</v>
      </c>
      <c r="D32" s="129">
        <f>SUM(D33:D34)</f>
        <v>0</v>
      </c>
      <c r="E32" s="129">
        <f t="shared" si="0"/>
        <v>0</v>
      </c>
      <c r="F32" s="32"/>
      <c r="G32" s="32"/>
      <c r="H32" s="32"/>
    </row>
    <row r="33" spans="1:8" s="1" customFormat="1" ht="12.75">
      <c r="A33" s="33" t="s">
        <v>99</v>
      </c>
      <c r="B33" s="131"/>
      <c r="C33" s="128"/>
      <c r="D33" s="129"/>
      <c r="E33" s="129">
        <f t="shared" si="0"/>
        <v>0</v>
      </c>
      <c r="F33" s="32"/>
      <c r="G33" s="32"/>
      <c r="H33" s="32"/>
    </row>
    <row r="34" spans="1:8" s="1" customFormat="1" ht="12.75">
      <c r="A34" s="33" t="s">
        <v>119</v>
      </c>
      <c r="B34" s="131"/>
      <c r="C34" s="128"/>
      <c r="D34" s="129"/>
      <c r="E34" s="129">
        <f t="shared" si="0"/>
        <v>0</v>
      </c>
      <c r="F34" s="32"/>
      <c r="G34" s="32"/>
      <c r="H34" s="32"/>
    </row>
    <row r="35" spans="1:8" s="1" customFormat="1" ht="12.75">
      <c r="A35" s="31" t="s">
        <v>26</v>
      </c>
      <c r="B35" s="131">
        <f>B36+B40+B41+B42+B43+B44+B45</f>
        <v>381350000</v>
      </c>
      <c r="C35" s="128">
        <f>C36+C40+C41+C42+C43+C44+C45</f>
        <v>381350000</v>
      </c>
      <c r="D35" s="129">
        <f>D36+D40+D41+D42+D43+D44+D45</f>
        <v>206760954.12</v>
      </c>
      <c r="E35" s="129">
        <f t="shared" si="0"/>
        <v>54.218160251737245</v>
      </c>
      <c r="F35" s="32"/>
      <c r="G35" s="32"/>
      <c r="H35" s="32"/>
    </row>
    <row r="36" spans="1:8" s="1" customFormat="1" ht="12.75">
      <c r="A36" s="31" t="s">
        <v>98</v>
      </c>
      <c r="B36" s="131">
        <f>SUM(B37:B39)</f>
        <v>75600000</v>
      </c>
      <c r="C36" s="128">
        <f>SUM(C37:C39)</f>
        <v>75600000</v>
      </c>
      <c r="D36" s="129">
        <f>SUM(D37:D39)</f>
        <v>36836045.7</v>
      </c>
      <c r="E36" s="129">
        <f t="shared" si="0"/>
        <v>48.72492817460318</v>
      </c>
      <c r="F36" s="32"/>
      <c r="G36" s="32"/>
      <c r="H36" s="32"/>
    </row>
    <row r="37" spans="1:8" s="1" customFormat="1" ht="12.75">
      <c r="A37" s="31" t="s">
        <v>97</v>
      </c>
      <c r="B37" s="131">
        <v>70000000</v>
      </c>
      <c r="C37" s="128">
        <v>70000000</v>
      </c>
      <c r="D37" s="129">
        <v>36836045.7</v>
      </c>
      <c r="E37" s="129">
        <f t="shared" si="0"/>
        <v>52.62292242857143</v>
      </c>
      <c r="F37" s="32"/>
      <c r="G37" s="32"/>
      <c r="H37" s="32"/>
    </row>
    <row r="38" spans="1:8" s="1" customFormat="1" ht="12.75">
      <c r="A38" s="31" t="s">
        <v>96</v>
      </c>
      <c r="B38" s="131">
        <v>2800000</v>
      </c>
      <c r="C38" s="128">
        <v>2800000</v>
      </c>
      <c r="D38" s="129">
        <v>0</v>
      </c>
      <c r="E38" s="129">
        <f t="shared" si="0"/>
        <v>0</v>
      </c>
      <c r="F38" s="32"/>
      <c r="G38" s="32"/>
      <c r="H38" s="32"/>
    </row>
    <row r="39" spans="1:8" s="1" customFormat="1" ht="12.75">
      <c r="A39" s="31" t="s">
        <v>113</v>
      </c>
      <c r="B39" s="131">
        <v>2800000</v>
      </c>
      <c r="C39" s="128">
        <v>2800000</v>
      </c>
      <c r="D39" s="129">
        <v>0</v>
      </c>
      <c r="E39" s="129">
        <f t="shared" si="0"/>
        <v>0</v>
      </c>
      <c r="F39" s="32"/>
      <c r="G39" s="32"/>
      <c r="H39" s="32"/>
    </row>
    <row r="40" spans="1:8" s="1" customFormat="1" ht="12.75">
      <c r="A40" s="31" t="s">
        <v>95</v>
      </c>
      <c r="B40" s="131">
        <v>241000000</v>
      </c>
      <c r="C40" s="128">
        <v>241000000</v>
      </c>
      <c r="D40" s="129">
        <v>117498961.99</v>
      </c>
      <c r="E40" s="129">
        <f t="shared" si="0"/>
        <v>48.754756012448134</v>
      </c>
      <c r="F40" s="32"/>
      <c r="G40" s="32"/>
      <c r="H40" s="32"/>
    </row>
    <row r="41" spans="1:8" s="1" customFormat="1" ht="12.75">
      <c r="A41" s="31" t="s">
        <v>94</v>
      </c>
      <c r="B41" s="131">
        <v>1100000</v>
      </c>
      <c r="C41" s="128">
        <v>1100000</v>
      </c>
      <c r="D41" s="129">
        <v>0</v>
      </c>
      <c r="E41" s="129">
        <f t="shared" si="0"/>
        <v>0</v>
      </c>
      <c r="F41" s="32"/>
      <c r="G41" s="32"/>
      <c r="H41" s="32"/>
    </row>
    <row r="42" spans="1:8" s="1" customFormat="1" ht="12.75">
      <c r="A42" s="31" t="s">
        <v>93</v>
      </c>
      <c r="B42" s="128">
        <v>1700000</v>
      </c>
      <c r="C42" s="128">
        <v>1700000</v>
      </c>
      <c r="D42" s="129">
        <v>886026.52</v>
      </c>
      <c r="E42" s="129">
        <f t="shared" si="0"/>
        <v>52.119207058823534</v>
      </c>
      <c r="F42" s="32"/>
      <c r="G42" s="32"/>
      <c r="H42" s="32"/>
    </row>
    <row r="43" spans="1:8" s="1" customFormat="1" ht="12.75">
      <c r="A43" s="31" t="s">
        <v>92</v>
      </c>
      <c r="B43" s="128">
        <v>950000</v>
      </c>
      <c r="C43" s="128">
        <v>950000</v>
      </c>
      <c r="D43" s="129">
        <v>56159.95</v>
      </c>
      <c r="E43" s="129">
        <f t="shared" si="0"/>
        <v>5.911573684210526</v>
      </c>
      <c r="F43" s="32"/>
      <c r="G43" s="32"/>
      <c r="H43" s="32"/>
    </row>
    <row r="44" spans="1:8" s="1" customFormat="1" ht="12.75">
      <c r="A44" s="31" t="s">
        <v>91</v>
      </c>
      <c r="B44" s="128">
        <v>61000000</v>
      </c>
      <c r="C44" s="128">
        <v>61000000</v>
      </c>
      <c r="D44" s="129">
        <v>51483759.96</v>
      </c>
      <c r="E44" s="129">
        <f t="shared" si="0"/>
        <v>84.39960649180328</v>
      </c>
      <c r="F44" s="32"/>
      <c r="G44" s="32"/>
      <c r="H44" s="32"/>
    </row>
    <row r="45" spans="1:8" s="1" customFormat="1" ht="12.75">
      <c r="A45" s="31" t="s">
        <v>90</v>
      </c>
      <c r="B45" s="128"/>
      <c r="C45" s="128"/>
      <c r="D45" s="129"/>
      <c r="E45" s="129">
        <f t="shared" si="0"/>
        <v>0</v>
      </c>
      <c r="F45" s="32"/>
      <c r="G45" s="32"/>
      <c r="H45" s="32"/>
    </row>
    <row r="46" spans="1:8" s="1" customFormat="1" ht="12.75">
      <c r="A46" s="34" t="s">
        <v>35</v>
      </c>
      <c r="B46" s="132">
        <f>B21+B35</f>
        <v>632368500</v>
      </c>
      <c r="C46" s="132">
        <f>C21+C35</f>
        <v>632674500</v>
      </c>
      <c r="D46" s="133">
        <f>D21+D35</f>
        <v>352099544.78999996</v>
      </c>
      <c r="E46" s="133">
        <f t="shared" si="0"/>
        <v>55.65255827285595</v>
      </c>
      <c r="F46" s="32"/>
      <c r="G46" s="32"/>
      <c r="H46" s="32"/>
    </row>
    <row r="47" spans="1:8" s="1" customFormat="1" ht="12.75">
      <c r="A47" s="35"/>
      <c r="B47" s="36"/>
      <c r="C47" s="36"/>
      <c r="D47" s="36"/>
      <c r="E47" s="36"/>
      <c r="F47" s="32"/>
      <c r="G47" s="32"/>
      <c r="H47" s="32"/>
    </row>
    <row r="48" spans="1:8" s="1" customFormat="1" ht="12.75">
      <c r="A48" s="37"/>
      <c r="B48" s="38" t="s">
        <v>2</v>
      </c>
      <c r="C48" s="38" t="s">
        <v>2</v>
      </c>
      <c r="D48" s="184" t="s">
        <v>3</v>
      </c>
      <c r="E48" s="186"/>
      <c r="F48" s="32"/>
      <c r="G48" s="32"/>
      <c r="H48" s="32"/>
    </row>
    <row r="49" spans="1:8" s="1" customFormat="1" ht="12.75">
      <c r="A49" s="39" t="s">
        <v>89</v>
      </c>
      <c r="B49" s="39" t="s">
        <v>4</v>
      </c>
      <c r="C49" s="39" t="s">
        <v>5</v>
      </c>
      <c r="D49" s="40" t="str">
        <f>CONCATENATE("Até o  ",B12)</f>
        <v>Até o  Bimestre</v>
      </c>
      <c r="E49" s="41" t="s">
        <v>6</v>
      </c>
      <c r="F49" s="32"/>
      <c r="G49" s="32"/>
      <c r="H49" s="32"/>
    </row>
    <row r="50" spans="1:8" s="1" customFormat="1" ht="12.75">
      <c r="A50" s="42"/>
      <c r="B50" s="43"/>
      <c r="C50" s="43" t="s">
        <v>7</v>
      </c>
      <c r="D50" s="44" t="s">
        <v>8</v>
      </c>
      <c r="E50" s="45" t="s">
        <v>16</v>
      </c>
      <c r="F50" s="32"/>
      <c r="G50" s="32"/>
      <c r="H50" s="32"/>
    </row>
    <row r="51" spans="1:8" s="1" customFormat="1" ht="12.75">
      <c r="A51" s="31" t="s">
        <v>88</v>
      </c>
      <c r="B51" s="128">
        <v>250000</v>
      </c>
      <c r="C51" s="130">
        <v>250000</v>
      </c>
      <c r="D51" s="134">
        <v>42514.82</v>
      </c>
      <c r="E51" s="134">
        <f aca="true" t="shared" si="1" ref="E51:E64">IF(C51&gt;0,D51/C51,0)*100</f>
        <v>17.005928</v>
      </c>
      <c r="F51" s="32"/>
      <c r="G51" s="32"/>
      <c r="H51" s="32"/>
    </row>
    <row r="52" spans="1:8" s="1" customFormat="1" ht="12.75">
      <c r="A52" s="31" t="s">
        <v>87</v>
      </c>
      <c r="B52" s="131">
        <f>SUM(B53:B58)</f>
        <v>23126700</v>
      </c>
      <c r="C52" s="129">
        <f>SUM(C53:C58)</f>
        <v>23126700</v>
      </c>
      <c r="D52" s="135">
        <f>SUM(D53:D58)</f>
        <v>11025691.799999999</v>
      </c>
      <c r="E52" s="135">
        <f t="shared" si="1"/>
        <v>47.67516247454241</v>
      </c>
      <c r="F52" s="32"/>
      <c r="G52" s="32"/>
      <c r="H52" s="32"/>
    </row>
    <row r="53" spans="1:8" s="1" customFormat="1" ht="12.75">
      <c r="A53" s="31" t="s">
        <v>86</v>
      </c>
      <c r="B53" s="131">
        <v>17205000</v>
      </c>
      <c r="C53" s="129">
        <v>17205000</v>
      </c>
      <c r="D53" s="135">
        <v>7688897.86</v>
      </c>
      <c r="E53" s="135">
        <f t="shared" si="1"/>
        <v>44.68990328392909</v>
      </c>
      <c r="F53" s="32"/>
      <c r="G53" s="32"/>
      <c r="H53" s="32"/>
    </row>
    <row r="54" spans="1:8" s="1" customFormat="1" ht="12.75">
      <c r="A54" s="46" t="s">
        <v>85</v>
      </c>
      <c r="B54" s="131">
        <v>0</v>
      </c>
      <c r="C54" s="129">
        <v>0</v>
      </c>
      <c r="D54" s="135">
        <v>500</v>
      </c>
      <c r="E54" s="135">
        <f t="shared" si="1"/>
        <v>0</v>
      </c>
      <c r="F54" s="32"/>
      <c r="G54" s="32"/>
      <c r="H54" s="32"/>
    </row>
    <row r="55" spans="1:8" s="1" customFormat="1" ht="12.75">
      <c r="A55" s="46" t="s">
        <v>84</v>
      </c>
      <c r="B55" s="131">
        <v>4995000</v>
      </c>
      <c r="C55" s="129">
        <v>4995000</v>
      </c>
      <c r="D55" s="135">
        <v>2382379</v>
      </c>
      <c r="E55" s="135">
        <f t="shared" si="1"/>
        <v>47.69527527527527</v>
      </c>
      <c r="F55" s="32"/>
      <c r="G55" s="32"/>
      <c r="H55" s="32"/>
    </row>
    <row r="56" spans="1:8" s="1" customFormat="1" ht="12.75">
      <c r="A56" s="46" t="s">
        <v>83</v>
      </c>
      <c r="B56" s="131">
        <v>74500</v>
      </c>
      <c r="C56" s="129">
        <v>74500</v>
      </c>
      <c r="D56" s="135">
        <v>32292.52</v>
      </c>
      <c r="E56" s="135">
        <f t="shared" si="1"/>
        <v>43.3456644295302</v>
      </c>
      <c r="F56" s="32"/>
      <c r="G56" s="32"/>
      <c r="H56" s="32"/>
    </row>
    <row r="57" spans="1:8" s="1" customFormat="1" ht="12.75">
      <c r="A57" s="31" t="s">
        <v>111</v>
      </c>
      <c r="B57" s="131"/>
      <c r="C57" s="129"/>
      <c r="D57" s="135"/>
      <c r="E57" s="135">
        <f t="shared" si="1"/>
        <v>0</v>
      </c>
      <c r="F57" s="32"/>
      <c r="G57" s="32"/>
      <c r="H57" s="32"/>
    </row>
    <row r="58" spans="1:8" s="1" customFormat="1" ht="12.75">
      <c r="A58" s="31" t="s">
        <v>112</v>
      </c>
      <c r="B58" s="131">
        <v>852200</v>
      </c>
      <c r="C58" s="129">
        <v>852200</v>
      </c>
      <c r="D58" s="135">
        <v>921622.42</v>
      </c>
      <c r="E58" s="135">
        <f t="shared" si="1"/>
        <v>108.14625909410938</v>
      </c>
      <c r="F58" s="32"/>
      <c r="G58" s="32"/>
      <c r="H58" s="32"/>
    </row>
    <row r="59" spans="1:8" s="1" customFormat="1" ht="12.75">
      <c r="A59" s="31" t="s">
        <v>82</v>
      </c>
      <c r="B59" s="131">
        <f>SUM(B60:B61)</f>
        <v>9946000</v>
      </c>
      <c r="C59" s="129">
        <f>SUM(C60:C61)</f>
        <v>9996648</v>
      </c>
      <c r="D59" s="135">
        <f>SUM(D60:D61)</f>
        <v>4907427.970000001</v>
      </c>
      <c r="E59" s="135">
        <f t="shared" si="1"/>
        <v>49.090734914343294</v>
      </c>
      <c r="F59" s="32"/>
      <c r="G59" s="32"/>
      <c r="H59" s="32"/>
    </row>
    <row r="60" spans="1:8" s="1" customFormat="1" ht="12.75">
      <c r="A60" s="47" t="s">
        <v>81</v>
      </c>
      <c r="B60" s="131">
        <v>9931000</v>
      </c>
      <c r="C60" s="129">
        <v>9981648</v>
      </c>
      <c r="D60" s="135">
        <v>4900111.61</v>
      </c>
      <c r="E60" s="135">
        <f t="shared" si="1"/>
        <v>49.091208285445454</v>
      </c>
      <c r="F60" s="32"/>
      <c r="G60" s="32"/>
      <c r="H60" s="32"/>
    </row>
    <row r="61" spans="1:8" s="1" customFormat="1" ht="12.75">
      <c r="A61" s="48" t="s">
        <v>80</v>
      </c>
      <c r="B61" s="131">
        <v>15000</v>
      </c>
      <c r="C61" s="129">
        <v>15000</v>
      </c>
      <c r="D61" s="135">
        <v>7316.36</v>
      </c>
      <c r="E61" s="135">
        <f t="shared" si="1"/>
        <v>48.775733333333335</v>
      </c>
      <c r="F61" s="32"/>
      <c r="G61" s="32"/>
      <c r="H61" s="32"/>
    </row>
    <row r="62" spans="1:8" s="1" customFormat="1" ht="12.75">
      <c r="A62" s="31" t="s">
        <v>79</v>
      </c>
      <c r="B62" s="131"/>
      <c r="C62" s="129"/>
      <c r="D62" s="135"/>
      <c r="E62" s="135">
        <f t="shared" si="1"/>
        <v>0</v>
      </c>
      <c r="F62" s="32"/>
      <c r="G62" s="32"/>
      <c r="H62" s="32"/>
    </row>
    <row r="63" spans="1:8" s="1" customFormat="1" ht="12.75">
      <c r="A63" s="31" t="s">
        <v>78</v>
      </c>
      <c r="B63" s="131"/>
      <c r="C63" s="129"/>
      <c r="D63" s="136"/>
      <c r="E63" s="135">
        <f t="shared" si="1"/>
        <v>0</v>
      </c>
      <c r="F63" s="32"/>
      <c r="G63" s="32"/>
      <c r="H63" s="32"/>
    </row>
    <row r="64" spans="1:8" s="1" customFormat="1" ht="12.75">
      <c r="A64" s="34" t="s">
        <v>77</v>
      </c>
      <c r="B64" s="137">
        <f>B51+B52+B59+B62+B63</f>
        <v>33322700</v>
      </c>
      <c r="C64" s="138">
        <f>C51+C52+C59+C62+C63</f>
        <v>33373348</v>
      </c>
      <c r="D64" s="137">
        <f>D51+D52+D59+D62+D63</f>
        <v>15975634.59</v>
      </c>
      <c r="E64" s="133">
        <f t="shared" si="1"/>
        <v>47.86943938019044</v>
      </c>
      <c r="F64" s="32"/>
      <c r="G64" s="32"/>
      <c r="H64" s="32"/>
    </row>
    <row r="65" spans="1:8" s="1" customFormat="1" ht="15" customHeight="1">
      <c r="A65" s="35"/>
      <c r="B65" s="49"/>
      <c r="C65" s="50"/>
      <c r="D65" s="50"/>
      <c r="E65" s="36"/>
      <c r="F65" s="32"/>
      <c r="G65" s="32"/>
      <c r="H65" s="32"/>
    </row>
    <row r="66" spans="1:8" s="1" customFormat="1" ht="12.75">
      <c r="A66" s="174" t="s">
        <v>18</v>
      </c>
      <c r="B66" s="175"/>
      <c r="C66" s="175"/>
      <c r="D66" s="175"/>
      <c r="E66" s="176"/>
      <c r="F66" s="32"/>
      <c r="G66" s="32"/>
      <c r="H66" s="32"/>
    </row>
    <row r="67" spans="1:8" s="1" customFormat="1" ht="12.75">
      <c r="A67" s="51"/>
      <c r="B67" s="38" t="s">
        <v>2</v>
      </c>
      <c r="C67" s="38" t="s">
        <v>2</v>
      </c>
      <c r="D67" s="184" t="s">
        <v>3</v>
      </c>
      <c r="E67" s="185"/>
      <c r="F67" s="32"/>
      <c r="G67" s="32"/>
      <c r="H67" s="32"/>
    </row>
    <row r="68" spans="1:8" s="1" customFormat="1" ht="12.75">
      <c r="A68" s="39" t="s">
        <v>19</v>
      </c>
      <c r="B68" s="39" t="s">
        <v>4</v>
      </c>
      <c r="C68" s="39" t="s">
        <v>5</v>
      </c>
      <c r="D68" s="40" t="str">
        <f>CONCATENATE("Até o  ",B12)</f>
        <v>Até o  Bimestre</v>
      </c>
      <c r="E68" s="41" t="s">
        <v>6</v>
      </c>
      <c r="F68" s="32"/>
      <c r="G68" s="32"/>
      <c r="H68" s="32"/>
    </row>
    <row r="69" spans="1:8" s="1" customFormat="1" ht="12.75">
      <c r="A69" s="52"/>
      <c r="B69" s="43"/>
      <c r="C69" s="43" t="s">
        <v>7</v>
      </c>
      <c r="D69" s="44" t="s">
        <v>8</v>
      </c>
      <c r="E69" s="45" t="s">
        <v>16</v>
      </c>
      <c r="F69" s="32"/>
      <c r="G69" s="32"/>
      <c r="H69" s="32"/>
    </row>
    <row r="70" spans="1:8" s="1" customFormat="1" ht="12.75">
      <c r="A70" s="53" t="s">
        <v>76</v>
      </c>
      <c r="B70" s="139">
        <f>SUM(B71:B76)</f>
        <v>75150000</v>
      </c>
      <c r="C70" s="130">
        <f>SUM(C71:C76)</f>
        <v>75150000</v>
      </c>
      <c r="D70" s="129">
        <f>SUM(D71:D76)</f>
        <v>41352204.53</v>
      </c>
      <c r="E70" s="134">
        <f aca="true" t="shared" si="2" ref="E70:E81">IF(C70&gt;0,D70/C70,0)*100</f>
        <v>55.026220266134395</v>
      </c>
      <c r="F70" s="32"/>
      <c r="G70" s="32"/>
      <c r="H70" s="32"/>
    </row>
    <row r="71" spans="1:8" s="1" customFormat="1" ht="12.75">
      <c r="A71" s="31" t="s">
        <v>75</v>
      </c>
      <c r="B71" s="131">
        <v>14000000</v>
      </c>
      <c r="C71" s="129">
        <v>14000000</v>
      </c>
      <c r="D71" s="129">
        <v>7367208.86</v>
      </c>
      <c r="E71" s="135">
        <f t="shared" si="2"/>
        <v>52.622920428571426</v>
      </c>
      <c r="F71" s="32"/>
      <c r="G71" s="32"/>
      <c r="H71" s="32"/>
    </row>
    <row r="72" spans="1:8" s="1" customFormat="1" ht="12.75">
      <c r="A72" s="31" t="s">
        <v>74</v>
      </c>
      <c r="B72" s="131">
        <v>48200000</v>
      </c>
      <c r="C72" s="129">
        <v>48200000</v>
      </c>
      <c r="D72" s="129">
        <v>23499792.32</v>
      </c>
      <c r="E72" s="135">
        <f t="shared" si="2"/>
        <v>48.7547558506224</v>
      </c>
      <c r="F72" s="32"/>
      <c r="G72" s="32"/>
      <c r="H72" s="32"/>
    </row>
    <row r="73" spans="1:8" s="1" customFormat="1" ht="12.75">
      <c r="A73" s="31" t="s">
        <v>73</v>
      </c>
      <c r="B73" s="131">
        <v>220000</v>
      </c>
      <c r="C73" s="129">
        <v>220000</v>
      </c>
      <c r="D73" s="129">
        <v>0</v>
      </c>
      <c r="E73" s="135">
        <f t="shared" si="2"/>
        <v>0</v>
      </c>
      <c r="F73" s="32"/>
      <c r="G73" s="32"/>
      <c r="H73" s="32"/>
    </row>
    <row r="74" spans="1:8" s="1" customFormat="1" ht="12.75">
      <c r="A74" s="31" t="s">
        <v>72</v>
      </c>
      <c r="B74" s="131">
        <v>340000</v>
      </c>
      <c r="C74" s="129">
        <v>340000</v>
      </c>
      <c r="D74" s="129">
        <v>177205.34</v>
      </c>
      <c r="E74" s="135">
        <f t="shared" si="2"/>
        <v>52.119217647058825</v>
      </c>
      <c r="F74" s="32"/>
      <c r="G74" s="32"/>
      <c r="H74" s="32"/>
    </row>
    <row r="75" spans="1:8" s="1" customFormat="1" ht="11.25" customHeight="1">
      <c r="A75" s="31" t="s">
        <v>71</v>
      </c>
      <c r="B75" s="131">
        <v>190000</v>
      </c>
      <c r="C75" s="129">
        <v>190000</v>
      </c>
      <c r="D75" s="129">
        <v>11231.94</v>
      </c>
      <c r="E75" s="135">
        <f t="shared" si="2"/>
        <v>5.911547368421053</v>
      </c>
      <c r="F75" s="32"/>
      <c r="G75" s="32"/>
      <c r="H75" s="32"/>
    </row>
    <row r="76" spans="1:8" s="1" customFormat="1" ht="12.75">
      <c r="A76" s="31" t="s">
        <v>70</v>
      </c>
      <c r="B76" s="131">
        <v>12200000</v>
      </c>
      <c r="C76" s="129">
        <v>12200000</v>
      </c>
      <c r="D76" s="129">
        <v>10296766.07</v>
      </c>
      <c r="E76" s="135">
        <f t="shared" si="2"/>
        <v>84.39972188524591</v>
      </c>
      <c r="F76" s="32"/>
      <c r="G76" s="32"/>
      <c r="H76" s="32"/>
    </row>
    <row r="77" spans="1:8" s="1" customFormat="1" ht="12.75">
      <c r="A77" s="31" t="s">
        <v>69</v>
      </c>
      <c r="B77" s="131">
        <f>SUM(B78:B80)</f>
        <v>110150000</v>
      </c>
      <c r="C77" s="129">
        <f>SUM(C78:C80)</f>
        <v>110531000</v>
      </c>
      <c r="D77" s="129">
        <f>SUM(D78:D80)</f>
        <v>60057043.56</v>
      </c>
      <c r="E77" s="135">
        <f t="shared" si="2"/>
        <v>54.33502235571921</v>
      </c>
      <c r="F77" s="32"/>
      <c r="G77" s="32"/>
      <c r="H77" s="32"/>
    </row>
    <row r="78" spans="1:8" s="1" customFormat="1" ht="12.75">
      <c r="A78" s="31" t="s">
        <v>68</v>
      </c>
      <c r="B78" s="131">
        <v>110000000</v>
      </c>
      <c r="C78" s="129">
        <v>110381000</v>
      </c>
      <c r="D78" s="129">
        <v>59890204.32</v>
      </c>
      <c r="E78" s="135">
        <f t="shared" si="2"/>
        <v>54.25771130901151</v>
      </c>
      <c r="F78" s="32"/>
      <c r="G78" s="32"/>
      <c r="H78" s="32"/>
    </row>
    <row r="79" spans="1:8" s="1" customFormat="1" ht="12.75">
      <c r="A79" s="31" t="s">
        <v>67</v>
      </c>
      <c r="B79" s="131"/>
      <c r="C79" s="129"/>
      <c r="D79" s="129"/>
      <c r="E79" s="135">
        <f t="shared" si="2"/>
        <v>0</v>
      </c>
      <c r="F79" s="32"/>
      <c r="G79" s="32"/>
      <c r="H79" s="32"/>
    </row>
    <row r="80" spans="1:8" s="1" customFormat="1" ht="12.75">
      <c r="A80" s="31" t="s">
        <v>66</v>
      </c>
      <c r="B80" s="131">
        <v>150000</v>
      </c>
      <c r="C80" s="140">
        <v>150000</v>
      </c>
      <c r="D80" s="140">
        <v>166839.24</v>
      </c>
      <c r="E80" s="135">
        <f t="shared" si="2"/>
        <v>111.22615999999998</v>
      </c>
      <c r="F80" s="32"/>
      <c r="G80" s="32"/>
      <c r="H80" s="32"/>
    </row>
    <row r="81" spans="1:8" s="1" customFormat="1" ht="12.75">
      <c r="A81" s="34" t="s">
        <v>65</v>
      </c>
      <c r="B81" s="141">
        <f>B78-B70</f>
        <v>34850000</v>
      </c>
      <c r="C81" s="132">
        <f>C78-C70</f>
        <v>35231000</v>
      </c>
      <c r="D81" s="132">
        <f>D78-D70</f>
        <v>18537999.79</v>
      </c>
      <c r="E81" s="133">
        <f t="shared" si="2"/>
        <v>52.618432034287984</v>
      </c>
      <c r="F81" s="32"/>
      <c r="G81" s="32"/>
      <c r="H81" s="32"/>
    </row>
    <row r="82" spans="1:10" s="1" customFormat="1" ht="25.5" hidden="1">
      <c r="A82" s="55" t="s">
        <v>64</v>
      </c>
      <c r="B82" s="54"/>
      <c r="C82" s="54"/>
      <c r="D82" s="54"/>
      <c r="E82" s="56"/>
      <c r="F82" s="57"/>
      <c r="G82" s="57"/>
      <c r="H82" s="57"/>
      <c r="I82" s="19"/>
      <c r="J82" s="2"/>
    </row>
    <row r="83" spans="1:12" s="1" customFormat="1" ht="12.75">
      <c r="A83" s="122" t="str">
        <f>IF(D81=0,"",IF(D81&gt;0,"ACRÉSCIMO RESULTANTE DAS TRANSFERÊNCIAS DO FUNDEB","DECRÉSCIMO RESULTANTE DAS TRANSFERÊNCIAS DO FUNDEB"))</f>
        <v>ACRÉSCIMO RESULTANTE DAS TRANSFERÊNCIAS DO FUNDEB</v>
      </c>
      <c r="B83" s="121"/>
      <c r="C83" s="59"/>
      <c r="D83" s="59"/>
      <c r="E83" s="60"/>
      <c r="F83" s="61"/>
      <c r="G83" s="32"/>
      <c r="H83" s="62"/>
      <c r="I83" s="20"/>
      <c r="J83" s="20"/>
      <c r="K83" s="20"/>
      <c r="L83" s="2"/>
    </row>
    <row r="84" spans="1:12" s="1" customFormat="1" ht="12.75">
      <c r="A84" s="61"/>
      <c r="B84" s="61"/>
      <c r="C84" s="61"/>
      <c r="D84" s="63"/>
      <c r="E84" s="63"/>
      <c r="F84" s="61"/>
      <c r="G84" s="32"/>
      <c r="H84" s="62"/>
      <c r="I84" s="20"/>
      <c r="J84" s="20"/>
      <c r="K84" s="20"/>
      <c r="L84" s="2"/>
    </row>
    <row r="85" spans="1:12" s="1" customFormat="1" ht="44.25" customHeight="1">
      <c r="A85" s="181" t="s">
        <v>20</v>
      </c>
      <c r="B85" s="40" t="s">
        <v>9</v>
      </c>
      <c r="C85" s="40" t="s">
        <v>9</v>
      </c>
      <c r="D85" s="180" t="s">
        <v>10</v>
      </c>
      <c r="E85" s="176"/>
      <c r="F85" s="180" t="s">
        <v>11</v>
      </c>
      <c r="G85" s="176"/>
      <c r="H85" s="64" t="s">
        <v>36</v>
      </c>
      <c r="I85" s="18"/>
      <c r="J85" s="16"/>
      <c r="K85" s="15"/>
      <c r="L85" s="2"/>
    </row>
    <row r="86" spans="1:12" s="1" customFormat="1" ht="12.75">
      <c r="A86" s="182"/>
      <c r="B86" s="65" t="s">
        <v>4</v>
      </c>
      <c r="C86" s="65" t="s">
        <v>5</v>
      </c>
      <c r="D86" s="40" t="str">
        <f>CONCATENATE("Até o  ",B12)</f>
        <v>Até o  Bimestre</v>
      </c>
      <c r="E86" s="66" t="s">
        <v>6</v>
      </c>
      <c r="F86" s="40" t="str">
        <f>CONCATENATE("Até o  ",B12)</f>
        <v>Até o  Bimestre</v>
      </c>
      <c r="G86" s="66" t="s">
        <v>6</v>
      </c>
      <c r="H86" s="67"/>
      <c r="I86" s="15"/>
      <c r="J86" s="15"/>
      <c r="K86" s="2"/>
      <c r="L86" s="2"/>
    </row>
    <row r="87" spans="1:12" s="1" customFormat="1" ht="12.75">
      <c r="A87" s="183"/>
      <c r="B87" s="42"/>
      <c r="C87" s="44" t="s">
        <v>12</v>
      </c>
      <c r="D87" s="44" t="s">
        <v>13</v>
      </c>
      <c r="E87" s="68" t="s">
        <v>21</v>
      </c>
      <c r="F87" s="44" t="s">
        <v>14</v>
      </c>
      <c r="G87" s="68" t="s">
        <v>34</v>
      </c>
      <c r="H87" s="69" t="s">
        <v>30</v>
      </c>
      <c r="I87" s="15"/>
      <c r="J87" s="15"/>
      <c r="K87" s="15"/>
      <c r="L87" s="2"/>
    </row>
    <row r="88" spans="1:8" s="1" customFormat="1" ht="12.75">
      <c r="A88" s="70" t="s">
        <v>63</v>
      </c>
      <c r="B88" s="142">
        <f>SUM(B89:B90)</f>
        <v>84453000</v>
      </c>
      <c r="C88" s="142">
        <f>SUM(C89:C90)</f>
        <v>84453000</v>
      </c>
      <c r="D88" s="142">
        <f>SUM(D89:D90)</f>
        <v>41811772.39</v>
      </c>
      <c r="E88" s="142">
        <f aca="true" t="shared" si="3" ref="E88:E94">IF(C88&gt;0,(D88/C88)*100,0)</f>
        <v>49.50892495234036</v>
      </c>
      <c r="F88" s="143">
        <f>SUM(F89:F90)</f>
        <v>41811772.39</v>
      </c>
      <c r="G88" s="144">
        <f aca="true" t="shared" si="4" ref="G88:G94">IF(C88&gt;0,(F88/C88)*100,0)</f>
        <v>49.50892495234036</v>
      </c>
      <c r="H88" s="130">
        <f>SUM(H89:H90)</f>
        <v>0</v>
      </c>
    </row>
    <row r="89" spans="1:8" s="1" customFormat="1" ht="12.75">
      <c r="A89" s="71" t="s">
        <v>62</v>
      </c>
      <c r="B89" s="145">
        <v>25597000</v>
      </c>
      <c r="C89" s="145">
        <v>25597000</v>
      </c>
      <c r="D89" s="145">
        <v>12688458.89</v>
      </c>
      <c r="E89" s="145">
        <f t="shared" si="3"/>
        <v>49.57010153533618</v>
      </c>
      <c r="F89" s="146">
        <v>12688458.89</v>
      </c>
      <c r="G89" s="128">
        <f t="shared" si="4"/>
        <v>49.57010153533618</v>
      </c>
      <c r="H89" s="129"/>
    </row>
    <row r="90" spans="1:8" s="1" customFormat="1" ht="12.75">
      <c r="A90" s="71" t="s">
        <v>61</v>
      </c>
      <c r="B90" s="145">
        <v>58856000</v>
      </c>
      <c r="C90" s="145">
        <v>58856000</v>
      </c>
      <c r="D90" s="145">
        <v>29123313.5</v>
      </c>
      <c r="E90" s="145">
        <f t="shared" si="3"/>
        <v>49.48231871007204</v>
      </c>
      <c r="F90" s="146">
        <v>29123313.5</v>
      </c>
      <c r="G90" s="128">
        <f t="shared" si="4"/>
        <v>49.48231871007204</v>
      </c>
      <c r="H90" s="129"/>
    </row>
    <row r="91" spans="1:8" s="1" customFormat="1" ht="12.75">
      <c r="A91" s="71" t="s">
        <v>60</v>
      </c>
      <c r="B91" s="145">
        <f>SUM(B92:B93)</f>
        <v>25697000</v>
      </c>
      <c r="C91" s="145">
        <f>SUM(C92:C93)</f>
        <v>26078000</v>
      </c>
      <c r="D91" s="145">
        <f>SUM(D92:D93)</f>
        <v>18016181.55</v>
      </c>
      <c r="E91" s="145">
        <f t="shared" si="3"/>
        <v>69.0857487153923</v>
      </c>
      <c r="F91" s="146">
        <f>SUM(F92:F93)</f>
        <v>18016181.55</v>
      </c>
      <c r="G91" s="128">
        <f t="shared" si="4"/>
        <v>69.0857487153923</v>
      </c>
      <c r="H91" s="129">
        <f>SUM(H92:H93)</f>
        <v>0</v>
      </c>
    </row>
    <row r="92" spans="1:8" s="1" customFormat="1" ht="12.75">
      <c r="A92" s="71" t="s">
        <v>59</v>
      </c>
      <c r="B92" s="145">
        <v>17693000</v>
      </c>
      <c r="C92" s="145">
        <v>17933000</v>
      </c>
      <c r="D92" s="145">
        <v>10951341.8</v>
      </c>
      <c r="E92" s="145">
        <f t="shared" si="3"/>
        <v>61.06809680477333</v>
      </c>
      <c r="F92" s="146">
        <v>10951341.8</v>
      </c>
      <c r="G92" s="128">
        <f t="shared" si="4"/>
        <v>61.06809680477333</v>
      </c>
      <c r="H92" s="129"/>
    </row>
    <row r="93" spans="1:8" s="1" customFormat="1" ht="12.75">
      <c r="A93" s="72" t="s">
        <v>58</v>
      </c>
      <c r="B93" s="145">
        <v>8004000</v>
      </c>
      <c r="C93" s="145">
        <v>8145000</v>
      </c>
      <c r="D93" s="145">
        <v>7064839.75</v>
      </c>
      <c r="E93" s="145">
        <f t="shared" si="3"/>
        <v>86.73836402701043</v>
      </c>
      <c r="F93" s="146">
        <v>7064839.75</v>
      </c>
      <c r="G93" s="147">
        <f t="shared" si="4"/>
        <v>86.73836402701043</v>
      </c>
      <c r="H93" s="140"/>
    </row>
    <row r="94" spans="1:8" s="1" customFormat="1" ht="12.75">
      <c r="A94" s="72" t="s">
        <v>57</v>
      </c>
      <c r="B94" s="148">
        <f>B88+B91</f>
        <v>110150000</v>
      </c>
      <c r="C94" s="149">
        <f>C88+C91</f>
        <v>110531000</v>
      </c>
      <c r="D94" s="149">
        <f>D88+D91</f>
        <v>59827953.94</v>
      </c>
      <c r="E94" s="148">
        <f t="shared" si="3"/>
        <v>54.1277595787607</v>
      </c>
      <c r="F94" s="150">
        <f>F88+F91</f>
        <v>59827953.94</v>
      </c>
      <c r="G94" s="132">
        <f t="shared" si="4"/>
        <v>54.1277595787607</v>
      </c>
      <c r="H94" s="133">
        <f>H88+H91</f>
        <v>0</v>
      </c>
    </row>
    <row r="95" spans="1:8" s="1" customFormat="1" ht="12.75">
      <c r="A95" s="35"/>
      <c r="B95" s="35"/>
      <c r="C95" s="73"/>
      <c r="D95" s="73"/>
      <c r="E95" s="73"/>
      <c r="F95" s="73"/>
      <c r="G95" s="74"/>
      <c r="H95" s="74"/>
    </row>
    <row r="96" spans="1:9" s="13" customFormat="1" ht="12.75" customHeight="1">
      <c r="A96" s="75" t="s">
        <v>31</v>
      </c>
      <c r="B96" s="76" t="s">
        <v>23</v>
      </c>
      <c r="C96" s="77"/>
      <c r="D96" s="77"/>
      <c r="E96" s="77"/>
      <c r="F96" s="77"/>
      <c r="G96" s="77"/>
      <c r="H96" s="77"/>
      <c r="I96" s="27"/>
    </row>
    <row r="97" spans="1:9" s="1" customFormat="1" ht="25.5">
      <c r="A97" s="78" t="s">
        <v>56</v>
      </c>
      <c r="B97" s="129"/>
      <c r="C97" s="79"/>
      <c r="D97" s="79"/>
      <c r="E97" s="79"/>
      <c r="F97" s="79"/>
      <c r="G97" s="79"/>
      <c r="H97" s="79"/>
      <c r="I97" s="2"/>
    </row>
    <row r="98" spans="1:9" s="1" customFormat="1" ht="12.75">
      <c r="A98" s="80" t="s">
        <v>55</v>
      </c>
      <c r="B98" s="129">
        <f>B97*0.6</f>
        <v>0</v>
      </c>
      <c r="C98" s="79"/>
      <c r="D98" s="79"/>
      <c r="E98" s="79"/>
      <c r="F98" s="79"/>
      <c r="G98" s="79"/>
      <c r="H98" s="79"/>
      <c r="I98" s="2"/>
    </row>
    <row r="99" spans="1:9" s="1" customFormat="1" ht="12.75">
      <c r="A99" s="80" t="s">
        <v>54</v>
      </c>
      <c r="B99" s="129">
        <f>B97-B98</f>
        <v>0</v>
      </c>
      <c r="C99" s="79"/>
      <c r="D99" s="79"/>
      <c r="E99" s="79"/>
      <c r="F99" s="79"/>
      <c r="G99" s="79"/>
      <c r="H99" s="79"/>
      <c r="I99" s="2"/>
    </row>
    <row r="100" spans="1:9" s="1" customFormat="1" ht="12.75" customHeight="1">
      <c r="A100" s="81" t="s">
        <v>53</v>
      </c>
      <c r="B100" s="129">
        <f>SUM(B101:B102)</f>
        <v>0</v>
      </c>
      <c r="C100" s="79"/>
      <c r="D100" s="79"/>
      <c r="E100" s="79"/>
      <c r="F100" s="79"/>
      <c r="G100" s="79"/>
      <c r="H100" s="79"/>
      <c r="I100" s="2"/>
    </row>
    <row r="101" spans="1:9" s="1" customFormat="1" ht="12.75">
      <c r="A101" s="80" t="s">
        <v>52</v>
      </c>
      <c r="B101" s="129"/>
      <c r="C101" s="79"/>
      <c r="D101" s="79"/>
      <c r="E101" s="79"/>
      <c r="F101" s="79"/>
      <c r="G101" s="79"/>
      <c r="H101" s="79"/>
      <c r="I101" s="2"/>
    </row>
    <row r="102" spans="1:9" s="1" customFormat="1" ht="12.75">
      <c r="A102" s="82" t="s">
        <v>51</v>
      </c>
      <c r="B102" s="140"/>
      <c r="C102" s="79"/>
      <c r="D102" s="79"/>
      <c r="E102" s="79"/>
      <c r="F102" s="79"/>
      <c r="G102" s="79"/>
      <c r="H102" s="79"/>
      <c r="I102" s="2"/>
    </row>
    <row r="103" spans="1:9" s="1" customFormat="1" ht="12.75" customHeight="1">
      <c r="A103" s="83" t="s">
        <v>50</v>
      </c>
      <c r="B103" s="151">
        <f>B97+B100</f>
        <v>0</v>
      </c>
      <c r="C103" s="79"/>
      <c r="D103" s="79"/>
      <c r="E103" s="79"/>
      <c r="F103" s="79"/>
      <c r="G103" s="79"/>
      <c r="H103" s="79"/>
      <c r="I103" s="2"/>
    </row>
    <row r="104" spans="1:11" s="1" customFormat="1" ht="12.75" customHeight="1">
      <c r="A104" s="84"/>
      <c r="B104" s="84"/>
      <c r="C104" s="85"/>
      <c r="D104" s="85"/>
      <c r="E104" s="85"/>
      <c r="F104" s="85"/>
      <c r="G104" s="86"/>
      <c r="H104" s="86"/>
      <c r="I104" s="2"/>
      <c r="J104" s="2"/>
      <c r="K104" s="2"/>
    </row>
    <row r="105" spans="1:11" s="1" customFormat="1" ht="15.75" customHeight="1">
      <c r="A105" s="75" t="s">
        <v>32</v>
      </c>
      <c r="B105" s="76" t="s">
        <v>23</v>
      </c>
      <c r="C105" s="79"/>
      <c r="D105" s="79"/>
      <c r="E105" s="79"/>
      <c r="F105" s="79"/>
      <c r="G105" s="79"/>
      <c r="H105" s="79"/>
      <c r="I105" s="2"/>
      <c r="J105" s="2"/>
      <c r="K105" s="2"/>
    </row>
    <row r="106" spans="1:8" s="1" customFormat="1" ht="12.75" customHeight="1">
      <c r="A106" s="87" t="s">
        <v>49</v>
      </c>
      <c r="B106" s="129">
        <f>F94-B103</f>
        <v>59827953.94</v>
      </c>
      <c r="C106" s="32"/>
      <c r="D106" s="32"/>
      <c r="E106" s="32"/>
      <c r="F106" s="32"/>
      <c r="G106" s="32"/>
      <c r="H106" s="32"/>
    </row>
    <row r="107" spans="1:8" s="1" customFormat="1" ht="14.25" customHeight="1">
      <c r="A107" s="88" t="s">
        <v>48</v>
      </c>
      <c r="B107" s="129">
        <f>IF(D77&gt;0,(F88-(B98+B101))/D77*100,0)</f>
        <v>69.62009767968004</v>
      </c>
      <c r="C107" s="32"/>
      <c r="D107" s="32"/>
      <c r="E107" s="32"/>
      <c r="F107" s="32"/>
      <c r="G107" s="32"/>
      <c r="H107" s="32"/>
    </row>
    <row r="108" spans="1:8" s="1" customFormat="1" ht="12.75" customHeight="1">
      <c r="A108" s="88" t="s">
        <v>47</v>
      </c>
      <c r="B108" s="129">
        <f>IF(D77&gt;0,(F91-(B99+B102))/D77*100,0)</f>
        <v>29.99844894462867</v>
      </c>
      <c r="C108" s="32"/>
      <c r="D108" s="32"/>
      <c r="E108" s="32"/>
      <c r="F108" s="32"/>
      <c r="G108" s="32"/>
      <c r="H108" s="32"/>
    </row>
    <row r="109" spans="1:8" s="1" customFormat="1" ht="13.5" customHeight="1">
      <c r="A109" s="58" t="s">
        <v>46</v>
      </c>
      <c r="B109" s="152">
        <f>100-B107-B108</f>
        <v>0.38145337569128657</v>
      </c>
      <c r="C109" s="32"/>
      <c r="D109" s="32"/>
      <c r="E109" s="32"/>
      <c r="F109" s="32"/>
      <c r="G109" s="32"/>
      <c r="H109" s="32"/>
    </row>
    <row r="110" spans="1:8" s="1" customFormat="1" ht="13.5" customHeight="1">
      <c r="A110" s="61"/>
      <c r="B110" s="89"/>
      <c r="C110" s="32"/>
      <c r="D110" s="32"/>
      <c r="E110" s="32"/>
      <c r="F110" s="32"/>
      <c r="G110" s="32"/>
      <c r="H110" s="32"/>
    </row>
    <row r="111" spans="1:8" s="17" customFormat="1" ht="16.5" customHeight="1">
      <c r="A111" s="75" t="s">
        <v>45</v>
      </c>
      <c r="B111" s="76" t="s">
        <v>23</v>
      </c>
      <c r="C111" s="90"/>
      <c r="D111" s="90"/>
      <c r="E111" s="90"/>
      <c r="F111" s="90"/>
      <c r="G111" s="90"/>
      <c r="H111" s="90"/>
    </row>
    <row r="112" spans="1:8" s="1" customFormat="1" ht="13.5" customHeight="1">
      <c r="A112" s="91" t="s">
        <v>44</v>
      </c>
      <c r="B112" s="129">
        <f>IF(B176&gt;B170+C170+B180,B176-B170-C170-B180,0)</f>
        <v>0</v>
      </c>
      <c r="C112" s="32"/>
      <c r="D112" s="32"/>
      <c r="E112" s="32"/>
      <c r="F112" s="32"/>
      <c r="G112" s="32"/>
      <c r="H112" s="32"/>
    </row>
    <row r="113" spans="1:8" s="1" customFormat="1" ht="17.25" customHeight="1">
      <c r="A113" s="92" t="s">
        <v>43</v>
      </c>
      <c r="B113" s="140">
        <f>B100</f>
        <v>0</v>
      </c>
      <c r="C113" s="32"/>
      <c r="D113" s="32"/>
      <c r="E113" s="32"/>
      <c r="F113" s="32"/>
      <c r="G113" s="32"/>
      <c r="H113" s="32"/>
    </row>
    <row r="114" spans="1:12" s="1" customFormat="1" ht="12.75">
      <c r="A114" s="61"/>
      <c r="B114" s="61"/>
      <c r="C114" s="61"/>
      <c r="D114" s="61"/>
      <c r="E114" s="61"/>
      <c r="F114" s="61"/>
      <c r="G114" s="79"/>
      <c r="H114" s="62"/>
      <c r="I114" s="20"/>
      <c r="J114" s="20"/>
      <c r="K114" s="20"/>
      <c r="L114" s="2"/>
    </row>
    <row r="115" spans="1:12" s="1" customFormat="1" ht="12.75">
      <c r="A115" s="61"/>
      <c r="B115" s="61"/>
      <c r="C115" s="61"/>
      <c r="D115" s="61"/>
      <c r="E115" s="61"/>
      <c r="F115" s="61"/>
      <c r="G115" s="79"/>
      <c r="H115" s="62"/>
      <c r="I115" s="20"/>
      <c r="J115" s="20"/>
      <c r="K115" s="20"/>
      <c r="L115" s="2"/>
    </row>
    <row r="116" spans="1:12" s="1" customFormat="1" ht="12.75">
      <c r="A116" s="61"/>
      <c r="B116" s="61"/>
      <c r="C116" s="61"/>
      <c r="D116" s="61"/>
      <c r="E116" s="61"/>
      <c r="F116" s="61"/>
      <c r="G116" s="79"/>
      <c r="H116" s="62"/>
      <c r="I116" s="20"/>
      <c r="J116" s="20"/>
      <c r="K116" s="20"/>
      <c r="L116" s="2"/>
    </row>
    <row r="117" spans="1:12" s="1" customFormat="1" ht="12.75">
      <c r="A117" s="61"/>
      <c r="B117" s="61"/>
      <c r="C117" s="61"/>
      <c r="D117" s="61"/>
      <c r="E117" s="61"/>
      <c r="F117" s="61"/>
      <c r="G117" s="79"/>
      <c r="H117" s="62"/>
      <c r="I117" s="20"/>
      <c r="J117" s="20"/>
      <c r="K117" s="20"/>
      <c r="L117" s="2"/>
    </row>
    <row r="118" spans="1:12" s="1" customFormat="1" ht="12.75">
      <c r="A118" s="61"/>
      <c r="B118" s="61"/>
      <c r="C118" s="61"/>
      <c r="D118" s="61"/>
      <c r="E118" s="61"/>
      <c r="F118" s="61"/>
      <c r="G118" s="79"/>
      <c r="H118" s="62"/>
      <c r="I118" s="20"/>
      <c r="J118" s="20"/>
      <c r="K118" s="20"/>
      <c r="L118" s="2"/>
    </row>
    <row r="119" spans="1:12" s="1" customFormat="1" ht="12.75">
      <c r="A119" s="61"/>
      <c r="B119" s="61"/>
      <c r="C119" s="61"/>
      <c r="D119" s="61"/>
      <c r="E119" s="61"/>
      <c r="F119" s="61"/>
      <c r="G119" s="79"/>
      <c r="H119" s="62"/>
      <c r="I119" s="20"/>
      <c r="J119" s="20"/>
      <c r="K119" s="20"/>
      <c r="L119" s="2"/>
    </row>
    <row r="120" spans="1:12" s="1" customFormat="1" ht="12.75">
      <c r="A120" s="61"/>
      <c r="B120" s="61"/>
      <c r="C120" s="61"/>
      <c r="D120" s="61"/>
      <c r="E120" s="61"/>
      <c r="F120" s="61"/>
      <c r="G120" s="79"/>
      <c r="H120" s="62"/>
      <c r="I120" s="20"/>
      <c r="J120" s="20"/>
      <c r="K120" s="20"/>
      <c r="L120" s="2"/>
    </row>
    <row r="121" spans="1:12" s="1" customFormat="1" ht="12.75">
      <c r="A121" s="61"/>
      <c r="B121" s="61"/>
      <c r="C121" s="61"/>
      <c r="D121" s="61"/>
      <c r="E121" s="61"/>
      <c r="F121" s="61"/>
      <c r="G121" s="79"/>
      <c r="H121" s="62"/>
      <c r="I121" s="20"/>
      <c r="J121" s="20"/>
      <c r="K121" s="20"/>
      <c r="L121" s="2"/>
    </row>
    <row r="122" spans="1:12" s="1" customFormat="1" ht="12.75">
      <c r="A122" s="61"/>
      <c r="B122" s="61"/>
      <c r="C122" s="61"/>
      <c r="D122" s="61"/>
      <c r="E122" s="61"/>
      <c r="F122" s="61"/>
      <c r="G122" s="79"/>
      <c r="H122" s="62"/>
      <c r="I122" s="20"/>
      <c r="J122" s="20"/>
      <c r="K122" s="20"/>
      <c r="L122" s="2"/>
    </row>
    <row r="123" spans="1:12" s="1" customFormat="1" ht="44.25" customHeight="1">
      <c r="A123" s="181" t="s">
        <v>27</v>
      </c>
      <c r="B123" s="40" t="s">
        <v>9</v>
      </c>
      <c r="C123" s="40" t="s">
        <v>9</v>
      </c>
      <c r="D123" s="180" t="s">
        <v>10</v>
      </c>
      <c r="E123" s="176"/>
      <c r="F123" s="180" t="s">
        <v>11</v>
      </c>
      <c r="G123" s="176"/>
      <c r="H123" s="64" t="s">
        <v>36</v>
      </c>
      <c r="I123" s="18"/>
      <c r="J123" s="16"/>
      <c r="K123" s="15"/>
      <c r="L123" s="2"/>
    </row>
    <row r="124" spans="1:12" s="1" customFormat="1" ht="12.75">
      <c r="A124" s="182"/>
      <c r="B124" s="65" t="s">
        <v>4</v>
      </c>
      <c r="C124" s="65" t="s">
        <v>5</v>
      </c>
      <c r="D124" s="40" t="str">
        <f>CONCATENATE("Até o  ",B12)</f>
        <v>Até o  Bimestre</v>
      </c>
      <c r="E124" s="66" t="s">
        <v>6</v>
      </c>
      <c r="F124" s="40" t="str">
        <f>CONCATENATE("Até o  ",B12)</f>
        <v>Até o  Bimestre</v>
      </c>
      <c r="G124" s="66" t="s">
        <v>6</v>
      </c>
      <c r="H124" s="67"/>
      <c r="I124" s="15"/>
      <c r="J124" s="15"/>
      <c r="K124" s="2"/>
      <c r="L124" s="2"/>
    </row>
    <row r="125" spans="1:12" s="1" customFormat="1" ht="12.75">
      <c r="A125" s="183"/>
      <c r="B125" s="42"/>
      <c r="C125" s="44" t="s">
        <v>12</v>
      </c>
      <c r="D125" s="44" t="s">
        <v>13</v>
      </c>
      <c r="E125" s="68" t="s">
        <v>21</v>
      </c>
      <c r="F125" s="44" t="s">
        <v>14</v>
      </c>
      <c r="G125" s="68" t="s">
        <v>34</v>
      </c>
      <c r="H125" s="69" t="s">
        <v>30</v>
      </c>
      <c r="I125" s="15"/>
      <c r="J125" s="15"/>
      <c r="K125" s="15"/>
      <c r="L125" s="2"/>
    </row>
    <row r="126" spans="1:12" s="1" customFormat="1" ht="12.75">
      <c r="A126" s="53" t="s">
        <v>120</v>
      </c>
      <c r="B126" s="130">
        <f>B127+B130</f>
        <v>101850000</v>
      </c>
      <c r="C126" s="134">
        <f>C127+C130</f>
        <v>103776000</v>
      </c>
      <c r="D126" s="134">
        <f>D127+D130</f>
        <v>69357091.76</v>
      </c>
      <c r="E126" s="134">
        <f aca="true" t="shared" si="5" ref="E126:E140">IF(C126&gt;0,D126/C126,0)*100</f>
        <v>66.83346029910578</v>
      </c>
      <c r="F126" s="144">
        <f>F127+F130</f>
        <v>50351949.78</v>
      </c>
      <c r="G126" s="144">
        <f aca="true" t="shared" si="6" ref="G126:G140">IF(C126&gt;0,(F126/C126)*100,0)</f>
        <v>48.51984059898242</v>
      </c>
      <c r="H126" s="130">
        <f>H127+H130</f>
        <v>0</v>
      </c>
      <c r="I126" s="2"/>
      <c r="J126" s="2"/>
      <c r="K126" s="2"/>
      <c r="L126" s="2"/>
    </row>
    <row r="127" spans="1:12" s="1" customFormat="1" ht="12.75">
      <c r="A127" s="31" t="s">
        <v>121</v>
      </c>
      <c r="B127" s="129">
        <f>SUM(B128:B129)</f>
        <v>0</v>
      </c>
      <c r="C127" s="135">
        <f>SUM(C128:C129)</f>
        <v>0</v>
      </c>
      <c r="D127" s="135">
        <f>SUM(D128:D129)</f>
        <v>0</v>
      </c>
      <c r="E127" s="135">
        <f t="shared" si="5"/>
        <v>0</v>
      </c>
      <c r="F127" s="128">
        <f>SUM(F128:F129)</f>
        <v>0</v>
      </c>
      <c r="G127" s="128">
        <f t="shared" si="6"/>
        <v>0</v>
      </c>
      <c r="H127" s="129">
        <f>SUM(H128:H129)</f>
        <v>0</v>
      </c>
      <c r="I127" s="2"/>
      <c r="J127" s="2"/>
      <c r="K127" s="2"/>
      <c r="L127" s="2"/>
    </row>
    <row r="128" spans="1:8" s="1" customFormat="1" ht="12.75">
      <c r="A128" s="31" t="s">
        <v>122</v>
      </c>
      <c r="B128" s="129"/>
      <c r="C128" s="135"/>
      <c r="D128" s="135"/>
      <c r="E128" s="135">
        <f t="shared" si="5"/>
        <v>0</v>
      </c>
      <c r="F128" s="128"/>
      <c r="G128" s="128">
        <f t="shared" si="6"/>
        <v>0</v>
      </c>
      <c r="H128" s="129"/>
    </row>
    <row r="129" spans="1:8" s="1" customFormat="1" ht="12.75">
      <c r="A129" s="31" t="s">
        <v>123</v>
      </c>
      <c r="B129" s="129"/>
      <c r="C129" s="135"/>
      <c r="D129" s="135"/>
      <c r="E129" s="135">
        <f t="shared" si="5"/>
        <v>0</v>
      </c>
      <c r="F129" s="128"/>
      <c r="G129" s="128">
        <f t="shared" si="6"/>
        <v>0</v>
      </c>
      <c r="H129" s="129"/>
    </row>
    <row r="130" spans="1:8" s="1" customFormat="1" ht="12.75">
      <c r="A130" s="31" t="s">
        <v>124</v>
      </c>
      <c r="B130" s="129">
        <f>SUM(B131:B132)</f>
        <v>101850000</v>
      </c>
      <c r="C130" s="135">
        <f>SUM(C131:C132)</f>
        <v>103776000</v>
      </c>
      <c r="D130" s="135">
        <f>SUM(D131:D132)</f>
        <v>69357091.76</v>
      </c>
      <c r="E130" s="135">
        <f t="shared" si="5"/>
        <v>66.83346029910578</v>
      </c>
      <c r="F130" s="128">
        <f>SUM(F131:F132)</f>
        <v>50351949.78</v>
      </c>
      <c r="G130" s="128">
        <f t="shared" si="6"/>
        <v>48.51984059898242</v>
      </c>
      <c r="H130" s="129">
        <f>SUM(H131:H132)</f>
        <v>0</v>
      </c>
    </row>
    <row r="131" spans="1:8" s="1" customFormat="1" ht="12.75">
      <c r="A131" s="31" t="s">
        <v>125</v>
      </c>
      <c r="B131" s="129">
        <v>43290000</v>
      </c>
      <c r="C131" s="135">
        <v>43530000</v>
      </c>
      <c r="D131" s="135">
        <v>23639800.69</v>
      </c>
      <c r="E131" s="135">
        <f t="shared" si="5"/>
        <v>54.30691635653573</v>
      </c>
      <c r="F131" s="128">
        <v>23639800.69</v>
      </c>
      <c r="G131" s="128">
        <f t="shared" si="6"/>
        <v>54.30691635653573</v>
      </c>
      <c r="H131" s="129"/>
    </row>
    <row r="132" spans="1:8" s="1" customFormat="1" ht="12.75">
      <c r="A132" s="31" t="s">
        <v>126</v>
      </c>
      <c r="B132" s="129">
        <v>58560000</v>
      </c>
      <c r="C132" s="135">
        <v>60246000</v>
      </c>
      <c r="D132" s="135">
        <v>45717291.07</v>
      </c>
      <c r="E132" s="135">
        <f t="shared" si="5"/>
        <v>75.88435924376722</v>
      </c>
      <c r="F132" s="128">
        <v>26712149.09</v>
      </c>
      <c r="G132" s="128">
        <f t="shared" si="6"/>
        <v>44.33846079407762</v>
      </c>
      <c r="H132" s="129"/>
    </row>
    <row r="133" spans="1:8" s="1" customFormat="1" ht="12.75">
      <c r="A133" s="31" t="s">
        <v>127</v>
      </c>
      <c r="B133" s="129">
        <f>SUM(B134:B135)</f>
        <v>115466300</v>
      </c>
      <c r="C133" s="135">
        <f>SUM(C134:C135)</f>
        <v>124939300</v>
      </c>
      <c r="D133" s="135">
        <f>SUM(D134:D135)</f>
        <v>75844744.24000001</v>
      </c>
      <c r="E133" s="135">
        <f t="shared" si="5"/>
        <v>60.705273872992734</v>
      </c>
      <c r="F133" s="128">
        <f>SUM(F134:F135)</f>
        <v>61889696.14</v>
      </c>
      <c r="G133" s="128">
        <f t="shared" si="6"/>
        <v>49.5358115020654</v>
      </c>
      <c r="H133" s="129">
        <f>SUM(H134:H135)</f>
        <v>0</v>
      </c>
    </row>
    <row r="134" spans="1:8" s="1" customFormat="1" ht="12.75">
      <c r="A134" s="31" t="s">
        <v>128</v>
      </c>
      <c r="B134" s="129">
        <v>66860000</v>
      </c>
      <c r="C134" s="135">
        <v>67001000</v>
      </c>
      <c r="D134" s="135">
        <v>36188153.25</v>
      </c>
      <c r="E134" s="135">
        <f t="shared" si="5"/>
        <v>54.01136289010612</v>
      </c>
      <c r="F134" s="128">
        <v>36188153.25</v>
      </c>
      <c r="G134" s="128">
        <f t="shared" si="6"/>
        <v>54.01136289010612</v>
      </c>
      <c r="H134" s="129"/>
    </row>
    <row r="135" spans="1:8" s="1" customFormat="1" ht="12.75">
      <c r="A135" s="31" t="s">
        <v>129</v>
      </c>
      <c r="B135" s="129">
        <v>48606300</v>
      </c>
      <c r="C135" s="135">
        <v>57938300</v>
      </c>
      <c r="D135" s="135">
        <v>39656590.99</v>
      </c>
      <c r="E135" s="135">
        <f t="shared" si="5"/>
        <v>68.446245385177</v>
      </c>
      <c r="F135" s="128">
        <v>25701542.89</v>
      </c>
      <c r="G135" s="128">
        <f t="shared" si="6"/>
        <v>44.3601950523229</v>
      </c>
      <c r="H135" s="129"/>
    </row>
    <row r="136" spans="1:8" s="1" customFormat="1" ht="12.75">
      <c r="A136" s="31" t="s">
        <v>130</v>
      </c>
      <c r="B136" s="135">
        <v>4040000</v>
      </c>
      <c r="C136" s="135">
        <v>4040000</v>
      </c>
      <c r="D136" s="135">
        <v>2757980</v>
      </c>
      <c r="E136" s="135">
        <f t="shared" si="5"/>
        <v>68.26683168316832</v>
      </c>
      <c r="F136" s="128">
        <v>1840288.31</v>
      </c>
      <c r="G136" s="128">
        <f t="shared" si="6"/>
        <v>45.55169084158416</v>
      </c>
      <c r="H136" s="129"/>
    </row>
    <row r="137" spans="1:8" s="1" customFormat="1" ht="12.75">
      <c r="A137" s="31" t="s">
        <v>131</v>
      </c>
      <c r="B137" s="135">
        <v>141000</v>
      </c>
      <c r="C137" s="135">
        <v>241000</v>
      </c>
      <c r="D137" s="135">
        <v>184000</v>
      </c>
      <c r="E137" s="135">
        <f t="shared" si="5"/>
        <v>76.34854771784232</v>
      </c>
      <c r="F137" s="128">
        <v>49838.25</v>
      </c>
      <c r="G137" s="128">
        <f t="shared" si="6"/>
        <v>20.679771784232365</v>
      </c>
      <c r="H137" s="129"/>
    </row>
    <row r="138" spans="1:8" s="1" customFormat="1" ht="12.75">
      <c r="A138" s="31" t="s">
        <v>132</v>
      </c>
      <c r="B138" s="135">
        <v>9465000</v>
      </c>
      <c r="C138" s="135">
        <v>12419000</v>
      </c>
      <c r="D138" s="135">
        <v>6601226.31</v>
      </c>
      <c r="E138" s="135">
        <f t="shared" si="5"/>
        <v>53.15425002013045</v>
      </c>
      <c r="F138" s="128">
        <v>3178118.76</v>
      </c>
      <c r="G138" s="128">
        <f t="shared" si="6"/>
        <v>25.59077832353652</v>
      </c>
      <c r="H138" s="129"/>
    </row>
    <row r="139" spans="1:8" s="1" customFormat="1" ht="12.75">
      <c r="A139" s="93" t="s">
        <v>133</v>
      </c>
      <c r="B139" s="135"/>
      <c r="C139" s="135"/>
      <c r="D139" s="135"/>
      <c r="E139" s="135">
        <f t="shared" si="5"/>
        <v>0</v>
      </c>
      <c r="F139" s="147"/>
      <c r="G139" s="147">
        <f t="shared" si="6"/>
        <v>0</v>
      </c>
      <c r="H139" s="140"/>
    </row>
    <row r="140" spans="1:8" s="1" customFormat="1" ht="12.75">
      <c r="A140" s="93" t="s">
        <v>134</v>
      </c>
      <c r="B140" s="153">
        <f>B126+B133+B136+B137+B138+B139</f>
        <v>230962300</v>
      </c>
      <c r="C140" s="153">
        <f>C126+C133+C136+C137+C138+C139</f>
        <v>245415300</v>
      </c>
      <c r="D140" s="153">
        <f>D126+D133+D136+D137+D138+D139</f>
        <v>154745042.31</v>
      </c>
      <c r="E140" s="153">
        <f t="shared" si="5"/>
        <v>63.05435818793694</v>
      </c>
      <c r="F140" s="132">
        <f>F126+F133+F136+F137+F138+F139</f>
        <v>117309891.24000001</v>
      </c>
      <c r="G140" s="133">
        <f t="shared" si="6"/>
        <v>47.80056143198897</v>
      </c>
      <c r="H140" s="153">
        <f>H126+H133+H136+H137+H138+H139</f>
        <v>0</v>
      </c>
    </row>
    <row r="141" spans="1:8" s="1" customFormat="1" ht="12.75">
      <c r="A141" s="94"/>
      <c r="B141" s="61"/>
      <c r="C141" s="61"/>
      <c r="D141" s="61"/>
      <c r="E141" s="61"/>
      <c r="F141" s="61"/>
      <c r="G141" s="79"/>
      <c r="H141" s="79"/>
    </row>
    <row r="142" spans="1:8" s="1" customFormat="1" ht="12.75">
      <c r="A142" s="75" t="s">
        <v>28</v>
      </c>
      <c r="B142" s="76" t="s">
        <v>23</v>
      </c>
      <c r="C142" s="32"/>
      <c r="D142" s="32"/>
      <c r="E142" s="32"/>
      <c r="F142" s="32"/>
      <c r="G142" s="32"/>
      <c r="H142" s="32"/>
    </row>
    <row r="143" spans="1:8" s="1" customFormat="1" ht="12.75">
      <c r="A143" s="80" t="s">
        <v>135</v>
      </c>
      <c r="B143" s="129">
        <f>D81</f>
        <v>18537999.79</v>
      </c>
      <c r="C143" s="32"/>
      <c r="D143" s="32"/>
      <c r="E143" s="32"/>
      <c r="F143" s="32"/>
      <c r="G143" s="32"/>
      <c r="H143" s="32"/>
    </row>
    <row r="144" spans="1:8" s="1" customFormat="1" ht="12.75">
      <c r="A144" s="80" t="s">
        <v>136</v>
      </c>
      <c r="B144" s="129"/>
      <c r="C144" s="32"/>
      <c r="D144" s="32"/>
      <c r="E144" s="32"/>
      <c r="F144" s="32"/>
      <c r="G144" s="32"/>
      <c r="H144" s="32"/>
    </row>
    <row r="145" spans="1:8" s="1" customFormat="1" ht="12.75" customHeight="1">
      <c r="A145" s="81" t="s">
        <v>168</v>
      </c>
      <c r="B145" s="129">
        <f>B181</f>
        <v>166839.24</v>
      </c>
      <c r="C145" s="32"/>
      <c r="D145" s="32"/>
      <c r="E145" s="32"/>
      <c r="F145" s="32"/>
      <c r="G145" s="32"/>
      <c r="H145" s="32"/>
    </row>
    <row r="146" spans="1:8" s="1" customFormat="1" ht="12.75" customHeight="1">
      <c r="A146" s="95" t="s">
        <v>139</v>
      </c>
      <c r="B146" s="129">
        <f>B100</f>
        <v>0</v>
      </c>
      <c r="C146" s="32"/>
      <c r="D146" s="32"/>
      <c r="E146" s="32"/>
      <c r="F146" s="32"/>
      <c r="G146" s="32"/>
      <c r="H146" s="32"/>
    </row>
    <row r="147" spans="1:8" s="1" customFormat="1" ht="25.5">
      <c r="A147" s="95" t="s">
        <v>140</v>
      </c>
      <c r="B147" s="129"/>
      <c r="C147" s="32"/>
      <c r="D147" s="32"/>
      <c r="E147" s="32"/>
      <c r="F147" s="32"/>
      <c r="G147" s="32"/>
      <c r="H147" s="32"/>
    </row>
    <row r="148" spans="1:8" s="1" customFormat="1" ht="25.5">
      <c r="A148" s="91" t="s">
        <v>141</v>
      </c>
      <c r="B148" s="129">
        <v>0</v>
      </c>
      <c r="C148" s="32"/>
      <c r="D148" s="32"/>
      <c r="E148" s="32"/>
      <c r="F148" s="32"/>
      <c r="G148" s="32"/>
      <c r="H148" s="32"/>
    </row>
    <row r="149" spans="1:8" s="1" customFormat="1" ht="25.5">
      <c r="A149" s="96" t="s">
        <v>142</v>
      </c>
      <c r="B149" s="140">
        <v>376092.05</v>
      </c>
      <c r="C149" s="32"/>
      <c r="D149" s="32"/>
      <c r="E149" s="32"/>
      <c r="F149" s="32"/>
      <c r="G149" s="32"/>
      <c r="H149" s="32"/>
    </row>
    <row r="150" spans="1:8" s="1" customFormat="1" ht="12.75">
      <c r="A150" s="80" t="s">
        <v>143</v>
      </c>
      <c r="B150" s="133">
        <f>SUM(B143:B149)</f>
        <v>19080931.08</v>
      </c>
      <c r="C150" s="79"/>
      <c r="D150" s="79"/>
      <c r="E150" s="79"/>
      <c r="F150" s="32"/>
      <c r="G150" s="32"/>
      <c r="H150" s="32"/>
    </row>
    <row r="151" spans="1:8" s="1" customFormat="1" ht="12.75">
      <c r="A151" s="35"/>
      <c r="B151" s="36"/>
      <c r="C151" s="79"/>
      <c r="D151" s="79"/>
      <c r="E151" s="79"/>
      <c r="F151" s="32"/>
      <c r="G151" s="32"/>
      <c r="H151" s="32"/>
    </row>
    <row r="152" spans="1:8" s="1" customFormat="1" ht="12.75">
      <c r="A152" s="83" t="s">
        <v>164</v>
      </c>
      <c r="B152" s="154">
        <f>F126+F133+H126+H133-B150</f>
        <v>93160714.84</v>
      </c>
      <c r="C152" s="79"/>
      <c r="D152" s="79"/>
      <c r="E152" s="79"/>
      <c r="F152" s="32"/>
      <c r="G152" s="32"/>
      <c r="H152" s="32"/>
    </row>
    <row r="153" spans="1:8" s="1" customFormat="1" ht="12.75">
      <c r="A153" s="83"/>
      <c r="B153" s="154"/>
      <c r="C153" s="79"/>
      <c r="D153" s="79"/>
      <c r="E153" s="79"/>
      <c r="F153" s="32"/>
      <c r="G153" s="32"/>
      <c r="H153" s="32"/>
    </row>
    <row r="154" spans="1:8" s="21" customFormat="1" ht="25.5">
      <c r="A154" s="97" t="s">
        <v>165</v>
      </c>
      <c r="B154" s="138">
        <f>IF(D46&gt;0,B152/D46*100,0)</f>
        <v>26.45862973085158</v>
      </c>
      <c r="C154" s="98"/>
      <c r="D154" s="98"/>
      <c r="E154" s="99"/>
      <c r="F154" s="100"/>
      <c r="G154" s="100"/>
      <c r="H154" s="100"/>
    </row>
    <row r="155" spans="1:8" s="21" customFormat="1" ht="16.5" customHeight="1">
      <c r="A155" s="101"/>
      <c r="B155" s="102"/>
      <c r="C155" s="98"/>
      <c r="D155" s="98"/>
      <c r="E155" s="99"/>
      <c r="F155" s="100"/>
      <c r="G155" s="100"/>
      <c r="H155" s="100"/>
    </row>
    <row r="156" spans="1:12" s="1" customFormat="1" ht="12.75">
      <c r="A156" s="174" t="s">
        <v>29</v>
      </c>
      <c r="B156" s="175"/>
      <c r="C156" s="175"/>
      <c r="D156" s="175"/>
      <c r="E156" s="175"/>
      <c r="F156" s="175"/>
      <c r="G156" s="175"/>
      <c r="H156" s="176"/>
      <c r="I156" s="20"/>
      <c r="J156" s="20"/>
      <c r="K156" s="20"/>
      <c r="L156" s="2"/>
    </row>
    <row r="157" spans="1:12" s="1" customFormat="1" ht="44.25" customHeight="1">
      <c r="A157" s="103" t="s">
        <v>42</v>
      </c>
      <c r="B157" s="40" t="s">
        <v>9</v>
      </c>
      <c r="C157" s="40" t="s">
        <v>9</v>
      </c>
      <c r="D157" s="180" t="s">
        <v>10</v>
      </c>
      <c r="E157" s="176"/>
      <c r="F157" s="180" t="s">
        <v>11</v>
      </c>
      <c r="G157" s="176"/>
      <c r="H157" s="64" t="s">
        <v>36</v>
      </c>
      <c r="I157" s="18"/>
      <c r="J157" s="16"/>
      <c r="K157" s="15"/>
      <c r="L157" s="2"/>
    </row>
    <row r="158" spans="1:12" s="1" customFormat="1" ht="12.75">
      <c r="A158" s="104"/>
      <c r="B158" s="65" t="s">
        <v>4</v>
      </c>
      <c r="C158" s="65" t="s">
        <v>5</v>
      </c>
      <c r="D158" s="40" t="str">
        <f>CONCATENATE("Até o  ",B12)</f>
        <v>Até o  Bimestre</v>
      </c>
      <c r="E158" s="66" t="s">
        <v>6</v>
      </c>
      <c r="F158" s="40" t="str">
        <f>CONCATENATE("Até o  ",B12)</f>
        <v>Até o  Bimestre</v>
      </c>
      <c r="G158" s="66" t="s">
        <v>6</v>
      </c>
      <c r="H158" s="67"/>
      <c r="I158" s="15"/>
      <c r="J158" s="15"/>
      <c r="K158" s="2"/>
      <c r="L158" s="2"/>
    </row>
    <row r="159" spans="1:12" s="1" customFormat="1" ht="12.75">
      <c r="A159" s="105"/>
      <c r="B159" s="42"/>
      <c r="C159" s="44" t="s">
        <v>12</v>
      </c>
      <c r="D159" s="44" t="s">
        <v>13</v>
      </c>
      <c r="E159" s="68" t="s">
        <v>21</v>
      </c>
      <c r="F159" s="44" t="s">
        <v>14</v>
      </c>
      <c r="G159" s="68" t="s">
        <v>34</v>
      </c>
      <c r="H159" s="69" t="s">
        <v>30</v>
      </c>
      <c r="I159" s="15"/>
      <c r="J159" s="15"/>
      <c r="K159" s="15"/>
      <c r="L159" s="2"/>
    </row>
    <row r="160" spans="1:12" s="1" customFormat="1" ht="25.5">
      <c r="A160" s="46" t="s">
        <v>144</v>
      </c>
      <c r="B160" s="129"/>
      <c r="C160" s="129"/>
      <c r="D160" s="129"/>
      <c r="E160" s="129">
        <f aca="true" t="shared" si="7" ref="E160:E165">IF(C160&gt;0,D160/C160,0)*100</f>
        <v>0</v>
      </c>
      <c r="F160" s="131"/>
      <c r="G160" s="144">
        <f aca="true" t="shared" si="8" ref="G160:G165">IF(C160&gt;0,(F160/C160)*100,0)</f>
        <v>0</v>
      </c>
      <c r="H160" s="130"/>
      <c r="I160" s="2"/>
      <c r="J160" s="2"/>
      <c r="K160" s="2"/>
      <c r="L160" s="2"/>
    </row>
    <row r="161" spans="1:8" s="1" customFormat="1" ht="14.25" customHeight="1">
      <c r="A161" s="46" t="s">
        <v>145</v>
      </c>
      <c r="B161" s="135">
        <v>17555000</v>
      </c>
      <c r="C161" s="129">
        <v>29736000</v>
      </c>
      <c r="D161" s="129">
        <v>14342645.94</v>
      </c>
      <c r="E161" s="129">
        <f t="shared" si="7"/>
        <v>48.23327259887005</v>
      </c>
      <c r="F161" s="128">
        <v>6683716.72</v>
      </c>
      <c r="G161" s="128">
        <f t="shared" si="8"/>
        <v>22.47685203120796</v>
      </c>
      <c r="H161" s="129"/>
    </row>
    <row r="162" spans="1:8" s="1" customFormat="1" ht="12.75">
      <c r="A162" s="95" t="s">
        <v>146</v>
      </c>
      <c r="B162" s="128"/>
      <c r="C162" s="128"/>
      <c r="D162" s="128"/>
      <c r="E162" s="128">
        <f t="shared" si="7"/>
        <v>0</v>
      </c>
      <c r="F162" s="128"/>
      <c r="G162" s="128">
        <f t="shared" si="8"/>
        <v>0</v>
      </c>
      <c r="H162" s="129"/>
    </row>
    <row r="163" spans="1:8" s="1" customFormat="1" ht="12.75" customHeight="1">
      <c r="A163" s="106" t="s">
        <v>147</v>
      </c>
      <c r="B163" s="135">
        <v>15517700</v>
      </c>
      <c r="C163" s="129">
        <v>30188759.43</v>
      </c>
      <c r="D163" s="129">
        <v>22643490.16</v>
      </c>
      <c r="E163" s="129">
        <f t="shared" si="7"/>
        <v>75.0063619291957</v>
      </c>
      <c r="F163" s="128">
        <v>15651914.61</v>
      </c>
      <c r="G163" s="147">
        <f t="shared" si="8"/>
        <v>51.84682943428921</v>
      </c>
      <c r="H163" s="140"/>
    </row>
    <row r="164" spans="1:8" s="1" customFormat="1" ht="25.5" customHeight="1">
      <c r="A164" s="106" t="s">
        <v>166</v>
      </c>
      <c r="B164" s="133">
        <f>SUM(B160:B163)</f>
        <v>33072700</v>
      </c>
      <c r="C164" s="133">
        <f>SUM(C160:C163)</f>
        <v>59924759.43</v>
      </c>
      <c r="D164" s="133">
        <f>SUM(D160:D163)</f>
        <v>36986136.1</v>
      </c>
      <c r="E164" s="133">
        <f t="shared" si="7"/>
        <v>61.720958835395365</v>
      </c>
      <c r="F164" s="133">
        <f>SUM(F160:F163)</f>
        <v>22335631.33</v>
      </c>
      <c r="G164" s="147">
        <f t="shared" si="8"/>
        <v>37.272792652744734</v>
      </c>
      <c r="H164" s="140">
        <f>SUM(H160:H163)</f>
        <v>0</v>
      </c>
    </row>
    <row r="165" spans="1:8" s="1" customFormat="1" ht="12.75">
      <c r="A165" s="106" t="s">
        <v>167</v>
      </c>
      <c r="B165" s="153">
        <f>B140+B164</f>
        <v>264035000</v>
      </c>
      <c r="C165" s="133">
        <f>C140+C164</f>
        <v>305340059.43</v>
      </c>
      <c r="D165" s="133">
        <f>D140+D164</f>
        <v>191731178.41</v>
      </c>
      <c r="E165" s="133">
        <f t="shared" si="7"/>
        <v>62.79267082344787</v>
      </c>
      <c r="F165" s="147">
        <f>F140+F164</f>
        <v>139645522.57</v>
      </c>
      <c r="G165" s="147">
        <f t="shared" si="8"/>
        <v>45.73442568613048</v>
      </c>
      <c r="H165" s="140">
        <f>H140+H164</f>
        <v>0</v>
      </c>
    </row>
    <row r="166" spans="1:8" s="1" customFormat="1" ht="12.75">
      <c r="A166" s="107"/>
      <c r="B166" s="74"/>
      <c r="C166" s="74"/>
      <c r="D166" s="74"/>
      <c r="E166" s="74"/>
      <c r="F166" s="74"/>
      <c r="G166" s="74"/>
      <c r="H166" s="74"/>
    </row>
    <row r="167" spans="1:8" s="1" customFormat="1" ht="37.5" customHeight="1">
      <c r="A167" s="108" t="s">
        <v>22</v>
      </c>
      <c r="B167" s="103" t="str">
        <f>CONCATENATE("SALDO ATÉ O  ",UPPER(B12))</f>
        <v>SALDO ATÉ O  BIMESTRE</v>
      </c>
      <c r="C167" s="103" t="s">
        <v>114</v>
      </c>
      <c r="D167" s="32"/>
      <c r="E167" s="32"/>
      <c r="F167" s="32"/>
      <c r="G167" s="32"/>
      <c r="H167" s="32"/>
    </row>
    <row r="168" spans="1:8" s="1" customFormat="1" ht="12.75">
      <c r="A168" s="109" t="s">
        <v>148</v>
      </c>
      <c r="B168" s="130">
        <f>B169+B170</f>
        <v>0</v>
      </c>
      <c r="C168" s="130">
        <f>C169+C170</f>
        <v>0</v>
      </c>
      <c r="D168" s="32"/>
      <c r="E168" s="32"/>
      <c r="F168" s="32"/>
      <c r="G168" s="32"/>
      <c r="H168" s="32"/>
    </row>
    <row r="169" spans="1:8" s="1" customFormat="1" ht="12.75">
      <c r="A169" s="110" t="s">
        <v>149</v>
      </c>
      <c r="B169" s="129">
        <v>0</v>
      </c>
      <c r="C169" s="129">
        <v>0</v>
      </c>
      <c r="D169" s="32"/>
      <c r="E169" s="32"/>
      <c r="F169" s="32"/>
      <c r="G169" s="32"/>
      <c r="H169" s="32"/>
    </row>
    <row r="170" spans="1:8" s="1" customFormat="1" ht="12.75">
      <c r="A170" s="111" t="s">
        <v>150</v>
      </c>
      <c r="B170" s="140">
        <v>0</v>
      </c>
      <c r="C170" s="140">
        <v>0</v>
      </c>
      <c r="D170" s="32"/>
      <c r="E170" s="32"/>
      <c r="F170" s="32"/>
      <c r="G170" s="32"/>
      <c r="H170" s="32"/>
    </row>
    <row r="171" spans="1:8" s="1" customFormat="1" ht="12.75">
      <c r="A171" s="99"/>
      <c r="B171" s="99"/>
      <c r="C171" s="112"/>
      <c r="D171" s="32"/>
      <c r="E171" s="32"/>
      <c r="F171" s="32"/>
      <c r="G171" s="32"/>
      <c r="H171" s="32"/>
    </row>
    <row r="172" spans="1:8" s="1" customFormat="1" ht="12.75">
      <c r="A172" s="99"/>
      <c r="B172" s="99"/>
      <c r="C172" s="112"/>
      <c r="D172" s="32"/>
      <c r="E172" s="32"/>
      <c r="F172" s="32"/>
      <c r="G172" s="32"/>
      <c r="H172" s="32"/>
    </row>
    <row r="173" spans="1:8" s="1" customFormat="1" ht="12.75">
      <c r="A173" s="99"/>
      <c r="B173" s="99"/>
      <c r="C173" s="112"/>
      <c r="D173" s="32"/>
      <c r="E173" s="32"/>
      <c r="F173" s="32"/>
      <c r="G173" s="32"/>
      <c r="H173" s="32"/>
    </row>
    <row r="174" spans="1:8" s="1" customFormat="1" ht="12.75">
      <c r="A174" s="113" t="s">
        <v>33</v>
      </c>
      <c r="B174" s="114" t="s">
        <v>18</v>
      </c>
      <c r="C174" s="127" t="s">
        <v>137</v>
      </c>
      <c r="D174" s="32"/>
      <c r="E174" s="32"/>
      <c r="F174" s="32"/>
      <c r="G174" s="32"/>
      <c r="H174" s="32"/>
    </row>
    <row r="175" spans="1:8" s="1" customFormat="1" ht="12.75">
      <c r="A175" s="115"/>
      <c r="B175" s="155"/>
      <c r="C175" s="155" t="s">
        <v>138</v>
      </c>
      <c r="D175" s="32"/>
      <c r="E175" s="32"/>
      <c r="F175" s="32"/>
      <c r="G175" s="32"/>
      <c r="H175" s="32"/>
    </row>
    <row r="176" spans="1:8" s="1" customFormat="1" ht="12.75">
      <c r="A176" s="156" t="s">
        <v>151</v>
      </c>
      <c r="B176" s="144">
        <v>576447.35</v>
      </c>
      <c r="C176" s="130">
        <v>18495260.15</v>
      </c>
      <c r="D176" s="32"/>
      <c r="E176" s="32"/>
      <c r="F176" s="32"/>
      <c r="G176" s="32"/>
      <c r="H176" s="32"/>
    </row>
    <row r="177" spans="1:8" s="1" customFormat="1" ht="12.75">
      <c r="A177" s="157" t="s">
        <v>152</v>
      </c>
      <c r="B177" s="128">
        <f>D78+D79</f>
        <v>59890204.32</v>
      </c>
      <c r="C177" s="129">
        <v>7688897.86</v>
      </c>
      <c r="D177" s="32"/>
      <c r="E177" s="32"/>
      <c r="F177" s="32"/>
      <c r="G177" s="32"/>
      <c r="H177" s="32"/>
    </row>
    <row r="178" spans="1:8" s="1" customFormat="1" ht="12.75">
      <c r="A178" s="157" t="s">
        <v>153</v>
      </c>
      <c r="B178" s="128">
        <f>SUM(B179:B180)</f>
        <v>53335056.93</v>
      </c>
      <c r="C178" s="129">
        <f>SUM(C179:C180)</f>
        <v>5620877.46</v>
      </c>
      <c r="D178" s="32"/>
      <c r="E178" s="32"/>
      <c r="F178" s="32"/>
      <c r="G178" s="32"/>
      <c r="H178" s="32"/>
    </row>
    <row r="179" spans="1:8" s="1" customFormat="1" ht="12.75">
      <c r="A179" s="157" t="s">
        <v>154</v>
      </c>
      <c r="B179" s="128">
        <v>52758609.58</v>
      </c>
      <c r="C179" s="129">
        <v>5383747.12</v>
      </c>
      <c r="D179" s="32"/>
      <c r="E179" s="32"/>
      <c r="F179" s="32"/>
      <c r="G179" s="32"/>
      <c r="H179" s="32"/>
    </row>
    <row r="180" spans="1:8" s="1" customFormat="1" ht="12.75">
      <c r="A180" s="157" t="s">
        <v>155</v>
      </c>
      <c r="B180" s="128">
        <v>576447.35</v>
      </c>
      <c r="C180" s="129">
        <v>237130.34</v>
      </c>
      <c r="D180" s="32"/>
      <c r="E180" s="32"/>
      <c r="F180" s="32"/>
      <c r="G180" s="32"/>
      <c r="H180" s="32"/>
    </row>
    <row r="181" spans="1:8" s="1" customFormat="1" ht="12.75">
      <c r="A181" s="157" t="s">
        <v>156</v>
      </c>
      <c r="B181" s="128">
        <f>D80</f>
        <v>166839.24</v>
      </c>
      <c r="C181" s="129">
        <v>563417.68</v>
      </c>
      <c r="D181" s="32"/>
      <c r="E181" s="32"/>
      <c r="F181" s="32"/>
      <c r="G181" s="32"/>
      <c r="H181" s="32"/>
    </row>
    <row r="182" spans="1:8" s="1" customFormat="1" ht="12.75">
      <c r="A182" s="158" t="s">
        <v>157</v>
      </c>
      <c r="B182" s="128">
        <f>B176+B177-B178+B181</f>
        <v>7298433.980000002</v>
      </c>
      <c r="C182" s="129">
        <f>C176+C177-C178+C181</f>
        <v>21126698.229999997</v>
      </c>
      <c r="D182" s="32"/>
      <c r="E182" s="32"/>
      <c r="F182" s="32"/>
      <c r="G182" s="32"/>
      <c r="H182" s="32"/>
    </row>
    <row r="183" spans="1:8" s="1" customFormat="1" ht="12.75">
      <c r="A183" s="158" t="s">
        <v>158</v>
      </c>
      <c r="B183" s="128">
        <f>B184-B185+B186+B187</f>
        <v>0</v>
      </c>
      <c r="C183" s="129">
        <f>C184-C185+C186+C187</f>
        <v>0</v>
      </c>
      <c r="D183" s="32"/>
      <c r="E183" s="32"/>
      <c r="F183" s="32"/>
      <c r="G183" s="32"/>
      <c r="H183" s="32"/>
    </row>
    <row r="184" spans="1:8" s="1" customFormat="1" ht="12.75">
      <c r="A184" s="9" t="s">
        <v>159</v>
      </c>
      <c r="B184" s="128"/>
      <c r="C184" s="129"/>
      <c r="D184" s="32"/>
      <c r="E184" s="32"/>
      <c r="F184" s="32"/>
      <c r="G184" s="32"/>
      <c r="H184" s="32"/>
    </row>
    <row r="185" spans="1:8" s="1" customFormat="1" ht="12.75">
      <c r="A185" s="9" t="s">
        <v>160</v>
      </c>
      <c r="B185" s="128"/>
      <c r="C185" s="129"/>
      <c r="D185" s="32"/>
      <c r="E185" s="32"/>
      <c r="F185" s="32"/>
      <c r="G185" s="32"/>
      <c r="H185" s="32"/>
    </row>
    <row r="186" spans="1:8" s="1" customFormat="1" ht="12.75">
      <c r="A186" s="9" t="s">
        <v>161</v>
      </c>
      <c r="B186" s="128"/>
      <c r="C186" s="129"/>
      <c r="D186" s="32"/>
      <c r="E186" s="32"/>
      <c r="F186" s="32"/>
      <c r="G186" s="32"/>
      <c r="H186" s="32"/>
    </row>
    <row r="187" spans="1:8" s="1" customFormat="1" ht="12.75">
      <c r="A187" s="9" t="s">
        <v>162</v>
      </c>
      <c r="B187" s="128"/>
      <c r="C187" s="129"/>
      <c r="D187" s="32"/>
      <c r="E187" s="32"/>
      <c r="F187" s="32"/>
      <c r="G187" s="32"/>
      <c r="H187" s="32"/>
    </row>
    <row r="188" spans="1:8" s="1" customFormat="1" ht="12.75">
      <c r="A188" s="159" t="s">
        <v>163</v>
      </c>
      <c r="B188" s="147">
        <f>B182+B183</f>
        <v>7298433.980000002</v>
      </c>
      <c r="C188" s="140">
        <f>C182+C183</f>
        <v>21126698.229999997</v>
      </c>
      <c r="D188" s="32"/>
      <c r="E188" s="32"/>
      <c r="F188" s="32"/>
      <c r="G188" s="32"/>
      <c r="H188" s="32"/>
    </row>
    <row r="189" spans="1:8" s="1" customFormat="1" ht="12.75">
      <c r="A189" s="163" t="s">
        <v>179</v>
      </c>
      <c r="B189" s="79"/>
      <c r="C189" s="79"/>
      <c r="D189" s="79"/>
      <c r="E189" s="79"/>
      <c r="F189" s="79"/>
      <c r="G189" s="79"/>
      <c r="H189" s="79"/>
    </row>
    <row r="190" spans="1:8" s="1" customFormat="1" ht="12.75" customHeight="1">
      <c r="A190" s="116" t="s">
        <v>41</v>
      </c>
      <c r="B190" s="79"/>
      <c r="C190" s="79"/>
      <c r="D190" s="79"/>
      <c r="E190" s="79"/>
      <c r="F190" s="79"/>
      <c r="G190" s="32"/>
      <c r="H190" s="32"/>
    </row>
    <row r="191" spans="1:8" s="1" customFormat="1" ht="27" customHeight="1">
      <c r="A191" s="188" t="s">
        <v>40</v>
      </c>
      <c r="B191" s="189"/>
      <c r="C191" s="189"/>
      <c r="D191" s="189"/>
      <c r="E191" s="189"/>
      <c r="F191" s="189"/>
      <c r="G191" s="189"/>
      <c r="H191" s="189"/>
    </row>
    <row r="192" spans="1:8" s="1" customFormat="1" ht="12.75" customHeight="1">
      <c r="A192" s="117" t="s">
        <v>39</v>
      </c>
      <c r="B192" s="118"/>
      <c r="C192" s="118"/>
      <c r="D192" s="118"/>
      <c r="E192" s="118"/>
      <c r="F192" s="118"/>
      <c r="G192" s="32"/>
      <c r="H192" s="32"/>
    </row>
    <row r="193" spans="1:8" s="1" customFormat="1" ht="12.75" customHeight="1">
      <c r="A193" s="123" t="s">
        <v>38</v>
      </c>
      <c r="B193" s="123"/>
      <c r="C193" s="123"/>
      <c r="D193" s="123"/>
      <c r="E193" s="123"/>
      <c r="F193" s="123"/>
      <c r="G193" s="117"/>
      <c r="H193" s="117"/>
    </row>
    <row r="194" spans="1:8" s="1" customFormat="1" ht="12.75" customHeight="1">
      <c r="A194" s="117" t="s">
        <v>37</v>
      </c>
      <c r="B194" s="118"/>
      <c r="C194" s="118"/>
      <c r="D194" s="118"/>
      <c r="E194" s="118"/>
      <c r="F194" s="118"/>
      <c r="G194" s="32"/>
      <c r="H194" s="32"/>
    </row>
    <row r="195" spans="1:8" ht="15" customHeight="1">
      <c r="A195" s="124" t="s">
        <v>109</v>
      </c>
      <c r="B195" s="124"/>
      <c r="C195" s="124"/>
      <c r="D195" s="124"/>
      <c r="E195" s="124"/>
      <c r="F195" s="124"/>
      <c r="G195" s="124"/>
      <c r="H195" s="124"/>
    </row>
    <row r="196" spans="1:8" ht="16.5" customHeight="1">
      <c r="A196" s="125" t="s">
        <v>110</v>
      </c>
      <c r="B196" s="125"/>
      <c r="C196" s="125"/>
      <c r="D196" s="119"/>
      <c r="E196" s="119"/>
      <c r="F196" s="119"/>
      <c r="G196" s="119"/>
      <c r="H196" s="119"/>
    </row>
    <row r="197" spans="1:8" ht="11.25" customHeight="1">
      <c r="A197" s="119"/>
      <c r="B197" s="119"/>
      <c r="C197" s="119"/>
      <c r="D197" s="119"/>
      <c r="E197" s="119"/>
      <c r="F197" s="119"/>
      <c r="G197" s="119"/>
      <c r="H197" s="119"/>
    </row>
    <row r="198" spans="1:8" ht="11.25" customHeight="1">
      <c r="A198" s="119"/>
      <c r="B198" s="119"/>
      <c r="C198" s="119"/>
      <c r="D198" s="119"/>
      <c r="E198" s="119"/>
      <c r="F198" s="119"/>
      <c r="G198" s="119"/>
      <c r="H198" s="119"/>
    </row>
    <row r="199" spans="1:8" ht="11.25" customHeight="1">
      <c r="A199" s="119"/>
      <c r="B199" s="119"/>
      <c r="C199" s="119"/>
      <c r="D199" s="119"/>
      <c r="E199" s="119"/>
      <c r="F199" s="119"/>
      <c r="G199" s="119"/>
      <c r="H199" s="119"/>
    </row>
    <row r="200" spans="1:8" ht="11.25" customHeight="1">
      <c r="A200" s="119"/>
      <c r="B200" s="119"/>
      <c r="C200" s="119"/>
      <c r="D200" s="119"/>
      <c r="E200" s="119"/>
      <c r="F200" s="119"/>
      <c r="G200" s="119"/>
      <c r="H200" s="119"/>
    </row>
    <row r="201" spans="1:8" ht="11.25" customHeight="1">
      <c r="A201" s="119"/>
      <c r="B201" s="119"/>
      <c r="C201" s="119"/>
      <c r="D201" s="119"/>
      <c r="E201" s="119"/>
      <c r="F201" s="119"/>
      <c r="G201" s="119"/>
      <c r="H201" s="119"/>
    </row>
    <row r="202" spans="1:8" ht="11.25" customHeight="1">
      <c r="A202" s="120"/>
      <c r="B202" s="119"/>
      <c r="C202" s="119"/>
      <c r="D202" s="119"/>
      <c r="E202" s="119"/>
      <c r="F202" s="119"/>
      <c r="G202" s="119"/>
      <c r="H202" s="119"/>
    </row>
    <row r="204" spans="1:6" ht="11.25" customHeight="1">
      <c r="A204" s="119"/>
      <c r="B204" s="119"/>
      <c r="C204" s="119"/>
      <c r="D204" s="119"/>
      <c r="E204" s="119"/>
      <c r="F204" s="119"/>
    </row>
    <row r="205" spans="1:6" ht="11.25" customHeight="1">
      <c r="A205" s="112" t="s">
        <v>174</v>
      </c>
      <c r="B205" s="79"/>
      <c r="C205" s="79"/>
      <c r="D205" s="170" t="s">
        <v>176</v>
      </c>
      <c r="E205" s="170"/>
      <c r="F205" s="170"/>
    </row>
    <row r="206" spans="1:6" ht="11.25" customHeight="1">
      <c r="A206" s="164" t="s">
        <v>175</v>
      </c>
      <c r="B206" s="79"/>
      <c r="C206" s="79"/>
      <c r="D206" s="170" t="s">
        <v>177</v>
      </c>
      <c r="E206" s="170"/>
      <c r="F206" s="170"/>
    </row>
    <row r="207" spans="1:6" ht="11.25" customHeight="1">
      <c r="A207" s="99"/>
      <c r="B207" s="2"/>
      <c r="C207" s="77"/>
      <c r="D207" s="171" t="s">
        <v>181</v>
      </c>
      <c r="E207" s="171"/>
      <c r="F207" s="171"/>
    </row>
    <row r="208" spans="2:6" ht="11.25" customHeight="1">
      <c r="B208" s="166"/>
      <c r="C208" s="166"/>
      <c r="D208" s="166"/>
      <c r="F208" s="167"/>
    </row>
    <row r="209" spans="2:6" ht="11.25" customHeight="1">
      <c r="B209" s="166"/>
      <c r="C209" s="166"/>
      <c r="D209" s="166"/>
      <c r="F209" s="167"/>
    </row>
    <row r="210" ht="11.25" customHeight="1">
      <c r="B210" s="168"/>
    </row>
    <row r="212" spans="1:6" ht="11.25" customHeight="1">
      <c r="A212" s="165" t="s">
        <v>183</v>
      </c>
      <c r="B212" s="2"/>
      <c r="C212" s="2"/>
      <c r="D212" s="171" t="s">
        <v>178</v>
      </c>
      <c r="E212" s="171"/>
      <c r="F212" s="171"/>
    </row>
    <row r="213" spans="1:6" ht="11.25" customHeight="1">
      <c r="A213" s="164" t="s">
        <v>184</v>
      </c>
      <c r="B213" s="2"/>
      <c r="C213" s="2"/>
      <c r="D213" s="2" t="s">
        <v>180</v>
      </c>
      <c r="E213" s="2"/>
      <c r="F213" s="2"/>
    </row>
    <row r="214" spans="1:6" ht="11.25" customHeight="1">
      <c r="A214" s="2"/>
      <c r="B214" s="2"/>
      <c r="C214" s="2"/>
      <c r="D214" s="172" t="s">
        <v>182</v>
      </c>
      <c r="E214" s="172"/>
      <c r="F214" s="172"/>
    </row>
  </sheetData>
  <sheetProtection/>
  <mergeCells count="24">
    <mergeCell ref="D48:E48"/>
    <mergeCell ref="D157:E157"/>
    <mergeCell ref="F157:G157"/>
    <mergeCell ref="D18:E18"/>
    <mergeCell ref="D123:E123"/>
    <mergeCell ref="A191:H191"/>
    <mergeCell ref="D85:E85"/>
    <mergeCell ref="F85:G85"/>
    <mergeCell ref="A85:A87"/>
    <mergeCell ref="F123:G123"/>
    <mergeCell ref="A66:E66"/>
    <mergeCell ref="A123:A125"/>
    <mergeCell ref="D67:E67"/>
    <mergeCell ref="D205:F205"/>
    <mergeCell ref="D206:F206"/>
    <mergeCell ref="D207:F207"/>
    <mergeCell ref="D212:F212"/>
    <mergeCell ref="D214:F214"/>
    <mergeCell ref="A11:F11"/>
    <mergeCell ref="A13:F13"/>
    <mergeCell ref="A14:F14"/>
    <mergeCell ref="A156:H156"/>
    <mergeCell ref="A17:E17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luishb</cp:lastModifiedBy>
  <cp:lastPrinted>2019-07-22T17:56:19Z</cp:lastPrinted>
  <dcterms:created xsi:type="dcterms:W3CDTF">2004-08-09T19:29:24Z</dcterms:created>
  <dcterms:modified xsi:type="dcterms:W3CDTF">2019-07-23T16:57:22Z</dcterms:modified>
  <cp:category/>
  <cp:version/>
  <cp:contentType/>
  <cp:contentStatus/>
</cp:coreProperties>
</file>