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5521" windowWidth="10830" windowHeight="9855" tabRatio="853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<sst xmlns="http://schemas.openxmlformats.org/spreadsheetml/2006/main" count="270" uniqueCount="178">
  <si>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</si>
  <si>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</si>
  <si>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</si>
  <si>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</si>
  <si>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</si>
  <si>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</si>
  <si>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</si>
  <si>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</si>
  <si>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</si>
  <si>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</si>
  <si>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</si>
  <si>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</si>
  <si>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</si>
  <si>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</si>
  <si>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</si>
  <si>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</si>
  <si>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</si>
  <si>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(b/a) x 100</t>
  </si>
  <si>
    <t>(d/c) x 100</t>
  </si>
  <si>
    <t>(f)</t>
  </si>
  <si>
    <t>(Por Subfunção)</t>
  </si>
  <si>
    <t>(j)</t>
  </si>
  <si>
    <t>(k)</t>
  </si>
  <si>
    <t>(i)</t>
  </si>
  <si>
    <t>DESPESAS COM SAÚDE NÃO COMPUTADAS PARA FINS DE APURAÇÃO DO PERCENTUAL MÍNIMO</t>
  </si>
  <si>
    <t>Inscritos em &lt;Exercício de Referência&gt;</t>
  </si>
  <si>
    <t>(m)</t>
  </si>
  <si>
    <t>DEMONSTRATIVO DAS RECEITAS E DESPESAS COM AÇÕES E SERVIÇOS PÚBLICOS DE SAÚDE</t>
  </si>
  <si>
    <t>RECEITAS PARA APURAÇÃO DA APLICAÇÃO EM AÇÕES E SERVIÇOS PÚBLICOS DE SAÚDE</t>
  </si>
  <si>
    <t xml:space="preserve">   Provenientes da União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</si>
  <si>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</si>
  <si>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</si>
  <si>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</si>
  <si>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</si>
  <si>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</si>
  <si>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Em Reais</t>
  </si>
  <si>
    <t>Inscritos em &lt;Exercício de Referência - 4&gt;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</si>
  <si>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</si>
  <si>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</si>
  <si>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</si>
  <si>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</si>
  <si>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</si>
  <si>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Provenientes dos Estados</t>
  </si>
  <si>
    <t xml:space="preserve">   Provenientes de Outros Municípios</t>
  </si>
  <si>
    <t>Tabela 12.2 - Demonstrativo das Despesas com Saúde - Municípios</t>
  </si>
  <si>
    <t>Inscritos em &lt;Exercício de Referência - 1&gt;</t>
  </si>
  <si>
    <t>Inscritos em &lt;Exercício de Referência - 2&gt;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</si>
  <si>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</si>
  <si>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</si>
  <si>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</si>
  <si>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</si>
  <si>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</si>
  <si>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</si>
  <si>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</si>
  <si>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</si>
  <si>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</si>
  <si>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</si>
  <si>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>DESPESAS PAGAS</t>
  </si>
  <si>
    <t>(e/c) x 100</t>
  </si>
  <si>
    <t>(f/c) x 100</t>
  </si>
  <si>
    <t>RECEITA DE IMPOSTOS (I)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</si>
  <si>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</si>
  <si>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</si>
  <si>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</si>
  <si>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</si>
  <si>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</si>
  <si>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</si>
  <si>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</si>
  <si>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</si>
  <si>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</si>
  <si>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</si>
  <si>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</si>
  <si>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(X)</t>
  </si>
  <si>
    <t xml:space="preserve">    Receita Resultante do IRRF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</si>
  <si>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</si>
  <si>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</si>
  <si>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</si>
  <si>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</si>
  <si>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</si>
  <si>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</si>
  <si>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</si>
  <si>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</si>
  <si>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r>
      <t>Diferença entre o Valor Aplicado e a Despesa Mínima a ser Aplicada (XVIII) = (XVI (d ou e) - XVII)</t>
    </r>
    <r>
      <rPr>
        <vertAlign val="superscript"/>
        <sz val="9"/>
        <rFont val="Times New Roman"/>
        <family val="1"/>
      </rPr>
      <t>1</t>
    </r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</si>
  <si>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</si>
  <si>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</si>
  <si>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</si>
  <si>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Diferença de limite não cumprido no exercício</t>
  </si>
  <si>
    <t>Diferença de limite não cumprido no exercício anterior</t>
  </si>
  <si>
    <t>Diferença de limite não cumprido em exercícios anteriores</t>
  </si>
  <si>
    <t>TOTAL DA DIFERENÇA DE LIMITE NÃO CUMPRIDO EM EXERCÍCIOS ANTERIORES (XX)</t>
  </si>
  <si>
    <t>Despesas Custeadas no Exercício de Referência</t>
  </si>
  <si>
    <t>Pagas</t>
  </si>
  <si>
    <t>Liquidadas</t>
  </si>
  <si>
    <t>Empenhadad</t>
  </si>
  <si>
    <t xml:space="preserve">Saldo Inicial                                       (no exercicio atual)                             </t>
  </si>
  <si>
    <t xml:space="preserve">Saldo Final                               (não aplicado)1                                             </t>
  </si>
  <si>
    <t>(l) = (h - (i ou j))</t>
  </si>
  <si>
    <t>EXECUÇÃO DE RESTOS A PAGAR</t>
  </si>
  <si>
    <t>EXERÍCIO DO EMPENHO</t>
  </si>
  <si>
    <t>Inscritos em &lt;Exercício de Referência - 3&gt;</t>
  </si>
  <si>
    <t>Inscritos em exercícios anteriores</t>
  </si>
  <si>
    <t xml:space="preserve"> Valor Mínimo para aplicação em ASPS                                                </t>
  </si>
  <si>
    <t>(n)</t>
  </si>
  <si>
    <t xml:space="preserve"> Valor aplicado em ASPS no exercício</t>
  </si>
  <si>
    <t>(o) = (n - m)</t>
  </si>
  <si>
    <t>Valor aplicado além do limite mínimo</t>
  </si>
  <si>
    <t>(p)</t>
  </si>
  <si>
    <t>Total inscrito em RP no exercício</t>
  </si>
  <si>
    <t xml:space="preserve">RPNP Inscritos Indevidamente no Exercício sem Disponibilidade Financeira         </t>
  </si>
  <si>
    <t>q = (XIIId)</t>
  </si>
  <si>
    <t xml:space="preserve">Valor inscrito em RP considerado no Limite                                  </t>
  </si>
  <si>
    <t xml:space="preserve">(r) = (p - (o + q))           </t>
  </si>
  <si>
    <t xml:space="preserve">Total de RP pagos                </t>
  </si>
  <si>
    <t>(s)</t>
  </si>
  <si>
    <t xml:space="preserve">Total de RP a pagar                     </t>
  </si>
  <si>
    <t>(t)</t>
  </si>
  <si>
    <t>(u)</t>
  </si>
  <si>
    <t>Total de RP cancelados ou prescritos</t>
  </si>
  <si>
    <t xml:space="preserve">Diferença entre o valor aplicado além do limite e o total de RP cancelados                                                       </t>
  </si>
  <si>
    <t>(v) = ((o + q) - u))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</si>
  <si>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</si>
  <si>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</si>
  <si>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</si>
  <si>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</si>
  <si>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>TOTAL DE RESTOS A PAGAR CANCELADOS OU PRESCRITOS A COMPENSAR (XXVII)</t>
  </si>
  <si>
    <t>(W)</t>
  </si>
  <si>
    <t>(x)</t>
  </si>
  <si>
    <t>(y)</t>
  </si>
  <si>
    <t>(z)</t>
  </si>
  <si>
    <t>(aa) = (w - (x ou y))</t>
  </si>
  <si>
    <t>RECEITAS DE TRANSFERÊNCIAS PARA A SAÚDE  (XXVIII)</t>
  </si>
  <si>
    <t>RECEITA DE OPERAÇÕES DE CRÉDITO INTERNAS E EXTERNAS VINCULADAS A SAÚDE (XXIX)</t>
  </si>
  <si>
    <t>OUTRAS RECEITAS (XXX)</t>
  </si>
  <si>
    <t>RECEITAS ADICIONAIS PARA O FINANCIAMENTO DA SAÚDE NÃO COMPUTADAS NO CÁLCULO DO MÍNIMO</t>
  </si>
  <si>
    <t>TOTAL DE RECEITAS ADICIONAIS PARA FINANCIAMENTO DA SAÚDE (XXXI) = (XXVIII + XXIX + XXX)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</si>
  <si>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</si>
  <si>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</si>
  <si>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</si>
  <si>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</si>
  <si>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</si>
  <si>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</si>
  <si>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</si>
  <si>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</si>
  <si>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(d/c)x100</t>
  </si>
  <si>
    <t>(e/c)x100</t>
  </si>
  <si>
    <t>(f/c)x100</t>
  </si>
  <si>
    <t>DESPESAS TOTAIS COM SAÚDE EXECUTADAS COM COM RECURSOS PRÓPRIOS E COM RECURSOS TRANSFERIDOS DE OUTROS ENTES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</si>
  <si>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</si>
  <si>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</si>
  <si>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</si>
  <si>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</si>
  <si>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</si>
  <si>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</si>
  <si>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</si>
  <si>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</si>
  <si>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r>
      <t>(-) Despesas executadas com recursos provenientes das transferências de recursos de outros entes</t>
    </r>
    <r>
      <rPr>
        <b/>
        <vertAlign val="superscript"/>
        <sz val="10"/>
        <rFont val="Times New Roman"/>
        <family val="1"/>
      </rPr>
      <t>3</t>
    </r>
  </si>
  <si>
    <t>TOTAL DAS DESPESAS EXECUTADAS COM RECURSOS PRÓPRIOS (XLVIII)</t>
  </si>
  <si>
    <t>¹Nos cinco primeiros bimestres do exercício, o acompanhamento será feito com base na despesa liquidada. No último bimestre do exercício, o valor deverá corresponder ao total da despesa empenhada.</t>
  </si>
  <si>
    <t>2Até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</si>
  <si>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3Essas despesas são consideradas executadas pelo ente transferidor.</t>
  </si>
  <si>
    <t>Notas:</t>
  </si>
  <si>
    <t>TOTAL (XI) = (IV + V + VI + VII + VIII + IX + X)</t>
  </si>
  <si>
    <t>PREFEITURA MUNICIPAL DE INDAIATUBA</t>
  </si>
  <si>
    <t>Av. Eng. Fabio R. Barnabe, 2800 - Jd. Esplanada II</t>
  </si>
  <si>
    <t>C.N.P.J. 44.733.608/0001-09</t>
  </si>
  <si>
    <t>Telefone: (19) 3834-9000</t>
  </si>
  <si>
    <t>Período: 3º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</si>
  <si>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</si>
  <si>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</si>
  <si>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</si>
  <si>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</si>
  <si>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</si>
  <si>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</si>
  <si>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16/07/2020, às 13:55:16. Assinado Digitalmente no dia 16/07/2020, às 13:55:16.</t>
  </si>
  <si>
    <t>CRC - SP 321123/O-4</t>
  </si>
  <si>
    <t>CRC-SP 289944/O-3</t>
  </si>
  <si>
    <t>GRAZIELA DRIGO BOSSOLAN GARCIA</t>
  </si>
  <si>
    <t>SECRETÁRIA MUNICIPAL DA SAÚDE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</si>
</sst>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0.000"/>
    <numFmt numFmtId="178" formatCode="0.0000"/>
    <numFmt numFmtId="179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3" fontId="4" fillId="0" borderId="0" xfId="50" applyNumberFormat="1" applyFont="1" applyFill="1" applyBorder="1" applyAlignment="1">
      <alignment vertical="center"/>
      <protection/>
    </xf>
    <xf numFmtId="43" fontId="4" fillId="0" borderId="0" xfId="50" applyNumberFormat="1" applyFont="1" applyFill="1" applyBorder="1" applyAlignment="1">
      <alignment vertical="center" wrapText="1"/>
      <protection/>
    </xf>
    <xf numFmtId="43" fontId="4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/>
    </xf>
    <xf numFmtId="43" fontId="3" fillId="0" borderId="0" xfId="0" applyNumberFormat="1" applyFont="1" applyFill="1" applyAlignment="1">
      <alignment horizontal="left" vertical="center"/>
    </xf>
    <xf numFmtId="43" fontId="54" fillId="0" borderId="0" xfId="50" applyNumberFormat="1" applyFont="1" applyFill="1" applyAlignment="1">
      <alignment/>
      <protection/>
    </xf>
    <xf numFmtId="43" fontId="4" fillId="0" borderId="0" xfId="50" applyNumberFormat="1" applyFont="1" applyFill="1" applyAlignment="1">
      <alignment vertical="center"/>
      <protection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43" fontId="3" fillId="0" borderId="10" xfId="0" applyNumberFormat="1" applyFont="1" applyFill="1" applyBorder="1" applyAlignment="1">
      <alignment wrapText="1"/>
    </xf>
    <xf numFmtId="43" fontId="2" fillId="0" borderId="11" xfId="0" applyNumberFormat="1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left" wrapText="1"/>
    </xf>
    <xf numFmtId="43" fontId="2" fillId="0" borderId="13" xfId="0" applyNumberFormat="1" applyFont="1" applyFill="1" applyBorder="1" applyAlignment="1">
      <alignment/>
    </xf>
    <xf numFmtId="43" fontId="3" fillId="0" borderId="0" xfId="68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 wrapText="1"/>
    </xf>
    <xf numFmtId="43" fontId="3" fillId="0" borderId="14" xfId="68" applyNumberFormat="1" applyFont="1" applyFill="1" applyBorder="1" applyAlignment="1">
      <alignment horizontal="center"/>
    </xf>
    <xf numFmtId="43" fontId="3" fillId="0" borderId="0" xfId="68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left" vertical="center"/>
    </xf>
    <xf numFmtId="43" fontId="10" fillId="0" borderId="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" fontId="4" fillId="33" borderId="0" xfId="50" applyNumberFormat="1" applyFont="1" applyFill="1" applyBorder="1" applyAlignment="1">
      <alignment horizontal="left"/>
      <protection/>
    </xf>
    <xf numFmtId="4" fontId="4" fillId="33" borderId="0" xfId="50" applyNumberFormat="1" applyFont="1" applyFill="1" applyBorder="1" applyAlignment="1">
      <alignment/>
      <protection/>
    </xf>
    <xf numFmtId="0" fontId="4" fillId="33" borderId="0" xfId="50" applyFont="1" applyFill="1" applyBorder="1" applyAlignment="1">
      <alignment horizontal="left"/>
      <protection/>
    </xf>
    <xf numFmtId="4" fontId="4" fillId="33" borderId="0" xfId="50" applyNumberFormat="1" applyFont="1" applyFill="1" applyBorder="1" applyAlignment="1">
      <alignment horizontal="left" vertical="center"/>
      <protection/>
    </xf>
    <xf numFmtId="0" fontId="4" fillId="33" borderId="0" xfId="50" applyFont="1" applyFill="1" applyBorder="1" applyAlignment="1">
      <alignment/>
      <protection/>
    </xf>
    <xf numFmtId="4" fontId="4" fillId="33" borderId="0" xfId="50" applyNumberFormat="1" applyFont="1" applyFill="1" applyBorder="1" applyAlignment="1">
      <alignment vertical="center"/>
      <protection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 horizontal="center"/>
    </xf>
    <xf numFmtId="43" fontId="4" fillId="0" borderId="0" xfId="50" applyNumberFormat="1" applyFont="1" applyFill="1" applyAlignment="1">
      <alignment vertical="center" wrapText="1"/>
      <protection/>
    </xf>
    <xf numFmtId="43" fontId="3" fillId="0" borderId="15" xfId="0" applyNumberFormat="1" applyFont="1" applyFill="1" applyBorder="1" applyAlignment="1">
      <alignment wrapText="1"/>
    </xf>
    <xf numFmtId="43" fontId="3" fillId="0" borderId="12" xfId="0" applyNumberFormat="1" applyFont="1" applyFill="1" applyBorder="1" applyAlignment="1">
      <alignment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3" fillId="0" borderId="15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7" xfId="50" applyNumberFormat="1" applyFont="1" applyFill="1" applyBorder="1" applyAlignment="1">
      <alignment horizontal="center" vertical="center" wrapText="1"/>
      <protection/>
    </xf>
    <xf numFmtId="43" fontId="2" fillId="0" borderId="17" xfId="0" applyNumberFormat="1" applyFont="1" applyFill="1" applyBorder="1" applyAlignment="1">
      <alignment/>
    </xf>
    <xf numFmtId="43" fontId="4" fillId="0" borderId="16" xfId="52" applyNumberFormat="1" applyFont="1" applyFill="1" applyBorder="1" applyAlignment="1">
      <alignment vertical="top" wrapText="1"/>
      <protection/>
    </xf>
    <xf numFmtId="43" fontId="4" fillId="0" borderId="17" xfId="52" applyNumberFormat="1" applyFont="1" applyFill="1" applyBorder="1" applyAlignment="1" applyProtection="1">
      <alignment vertical="center"/>
      <protection locked="0"/>
    </xf>
    <xf numFmtId="43" fontId="4" fillId="0" borderId="17" xfId="52" applyNumberFormat="1" applyFont="1" applyFill="1" applyBorder="1" applyAlignment="1">
      <alignment vertical="center" wrapText="1"/>
      <protection/>
    </xf>
    <xf numFmtId="43" fontId="4" fillId="0" borderId="18" xfId="52" applyNumberFormat="1" applyFont="1" applyFill="1" applyBorder="1" applyAlignment="1" applyProtection="1">
      <alignment vertical="center"/>
      <protection locked="0"/>
    </xf>
    <xf numFmtId="43" fontId="2" fillId="0" borderId="19" xfId="0" applyNumberFormat="1" applyFont="1" applyFill="1" applyBorder="1" applyAlignment="1">
      <alignment horizontal="left" vertical="center"/>
    </xf>
    <xf numFmtId="43" fontId="4" fillId="0" borderId="20" xfId="52" applyNumberFormat="1" applyFont="1" applyFill="1" applyBorder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 wrapText="1"/>
      <protection locked="0"/>
    </xf>
    <xf numFmtId="43" fontId="4" fillId="0" borderId="21" xfId="52" applyNumberFormat="1" applyFont="1" applyFill="1" applyBorder="1" applyAlignment="1" applyProtection="1">
      <alignment vertical="center" wrapText="1"/>
      <protection locked="0"/>
    </xf>
    <xf numFmtId="43" fontId="12" fillId="0" borderId="16" xfId="52" applyNumberFormat="1" applyFont="1" applyFill="1" applyBorder="1" applyAlignment="1">
      <alignment vertical="center" wrapText="1"/>
      <protection/>
    </xf>
    <xf numFmtId="43" fontId="12" fillId="0" borderId="17" xfId="52" applyNumberFormat="1" applyFont="1" applyFill="1" applyBorder="1" applyAlignment="1">
      <alignment vertical="center" wrapText="1"/>
      <protection/>
    </xf>
    <xf numFmtId="43" fontId="12" fillId="0" borderId="18" xfId="52" applyNumberFormat="1" applyFont="1" applyFill="1" applyBorder="1" applyAlignment="1">
      <alignment vertical="center" wrapText="1"/>
      <protection/>
    </xf>
    <xf numFmtId="43" fontId="11" fillId="0" borderId="19" xfId="52" applyNumberFormat="1" applyFont="1" applyFill="1" applyBorder="1" applyAlignment="1">
      <alignment vertical="center" wrapText="1"/>
      <protection/>
    </xf>
    <xf numFmtId="43" fontId="2" fillId="0" borderId="21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43" fontId="3" fillId="0" borderId="15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wrapText="1"/>
    </xf>
    <xf numFmtId="43" fontId="3" fillId="0" borderId="15" xfId="0" applyNumberFormat="1" applyFont="1" applyFill="1" applyBorder="1" applyAlignment="1">
      <alignment horizontal="left" wrapText="1"/>
    </xf>
    <xf numFmtId="43" fontId="2" fillId="0" borderId="19" xfId="0" applyNumberFormat="1" applyFont="1" applyFill="1" applyBorder="1" applyAlignment="1">
      <alignment horizontal="left" vertical="center" wrapText="1"/>
    </xf>
    <xf numFmtId="43" fontId="2" fillId="0" borderId="23" xfId="0" applyNumberFormat="1" applyFont="1" applyFill="1" applyBorder="1" applyAlignment="1">
      <alignment horizontal="center"/>
    </xf>
    <xf numFmtId="43" fontId="2" fillId="0" borderId="16" xfId="50" applyNumberFormat="1" applyFont="1" applyFill="1" applyBorder="1" applyAlignment="1">
      <alignment horizontal="center" vertical="top" wrapText="1"/>
      <protection/>
    </xf>
    <xf numFmtId="43" fontId="2" fillId="0" borderId="21" xfId="0" applyNumberFormat="1" applyFont="1" applyFill="1" applyBorder="1" applyAlignment="1">
      <alignment horizontal="center"/>
    </xf>
    <xf numFmtId="43" fontId="2" fillId="0" borderId="17" xfId="50" applyNumberFormat="1" applyFont="1" applyFill="1" applyBorder="1" applyAlignment="1">
      <alignment horizontal="center" vertical="top" wrapText="1"/>
      <protection/>
    </xf>
    <xf numFmtId="43" fontId="2" fillId="0" borderId="22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 horizont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18" xfId="50" applyNumberFormat="1" applyFont="1" applyFill="1" applyBorder="1" applyAlignment="1">
      <alignment horizontal="center" vertical="top" wrapText="1"/>
      <protection/>
    </xf>
    <xf numFmtId="43" fontId="4" fillId="0" borderId="0" xfId="52" applyNumberFormat="1" applyFont="1" applyFill="1" applyBorder="1" applyAlignment="1">
      <alignment vertical="center" wrapText="1"/>
      <protection/>
    </xf>
    <xf numFmtId="43" fontId="4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>
      <alignment vertical="center" wrapText="1"/>
      <protection/>
    </xf>
    <xf numFmtId="43" fontId="4" fillId="0" borderId="0" xfId="52" applyNumberFormat="1" applyFont="1" applyFill="1" applyBorder="1" applyAlignment="1" applyProtection="1">
      <alignment vertical="center"/>
      <protection locked="0"/>
    </xf>
    <xf numFmtId="43" fontId="4" fillId="0" borderId="0" xfId="52" applyNumberFormat="1" applyFont="1" applyFill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65" fontId="3" fillId="0" borderId="15" xfId="68" applyNumberFormat="1" applyFont="1" applyFill="1" applyBorder="1" applyAlignment="1">
      <alignment horizontal="right"/>
    </xf>
    <xf numFmtId="165" fontId="3" fillId="0" borderId="10" xfId="68" applyNumberFormat="1" applyFont="1" applyFill="1" applyBorder="1" applyAlignment="1">
      <alignment horizontal="right"/>
    </xf>
    <xf numFmtId="165" fontId="3" fillId="0" borderId="17" xfId="68" applyNumberFormat="1" applyFont="1" applyFill="1" applyBorder="1" applyAlignment="1">
      <alignment horizontal="right"/>
    </xf>
    <xf numFmtId="165" fontId="3" fillId="0" borderId="16" xfId="68" applyNumberFormat="1" applyFont="1" applyFill="1" applyBorder="1" applyAlignment="1">
      <alignment horizontal="right"/>
    </xf>
    <xf numFmtId="165" fontId="3" fillId="0" borderId="19" xfId="68" applyNumberFormat="1" applyFont="1" applyFill="1" applyBorder="1" applyAlignment="1">
      <alignment horizontal="right"/>
    </xf>
    <xf numFmtId="165" fontId="3" fillId="0" borderId="18" xfId="68" applyNumberFormat="1" applyFont="1" applyFill="1" applyBorder="1" applyAlignment="1">
      <alignment horizontal="right"/>
    </xf>
    <xf numFmtId="165" fontId="3" fillId="0" borderId="16" xfId="68" applyNumberFormat="1" applyFont="1" applyFill="1" applyBorder="1" applyAlignment="1">
      <alignment/>
    </xf>
    <xf numFmtId="165" fontId="3" fillId="0" borderId="0" xfId="68" applyNumberFormat="1" applyFont="1" applyFill="1" applyBorder="1" applyAlignment="1">
      <alignment horizontal="right"/>
    </xf>
    <xf numFmtId="165" fontId="3" fillId="0" borderId="10" xfId="68" applyNumberFormat="1" applyFont="1" applyFill="1" applyBorder="1" applyAlignment="1">
      <alignment/>
    </xf>
    <xf numFmtId="165" fontId="3" fillId="0" borderId="17" xfId="68" applyNumberFormat="1" applyFont="1" applyFill="1" applyBorder="1" applyAlignment="1">
      <alignment/>
    </xf>
    <xf numFmtId="165" fontId="3" fillId="0" borderId="15" xfId="68" applyNumberFormat="1" applyFont="1" applyFill="1" applyBorder="1" applyAlignment="1">
      <alignment/>
    </xf>
    <xf numFmtId="165" fontId="3" fillId="0" borderId="17" xfId="50" applyNumberFormat="1" applyFont="1" applyFill="1" applyBorder="1" applyAlignment="1">
      <alignment horizontal="right" wrapText="1"/>
      <protection/>
    </xf>
    <xf numFmtId="165" fontId="3" fillId="0" borderId="17" xfId="50" applyNumberFormat="1" applyFont="1" applyFill="1" applyBorder="1" applyAlignment="1">
      <alignment horizontal="right"/>
      <protection/>
    </xf>
    <xf numFmtId="165" fontId="3" fillId="0" borderId="16" xfId="52" applyNumberFormat="1" applyFont="1" applyFill="1" applyBorder="1" applyAlignment="1">
      <alignment horizontal="right"/>
      <protection/>
    </xf>
    <xf numFmtId="165" fontId="3" fillId="0" borderId="17" xfId="52" applyNumberFormat="1" applyFont="1" applyFill="1" applyBorder="1" applyAlignment="1" applyProtection="1">
      <alignment horizontal="right"/>
      <protection locked="0"/>
    </xf>
    <xf numFmtId="165" fontId="3" fillId="0" borderId="17" xfId="52" applyNumberFormat="1" applyFont="1" applyFill="1" applyBorder="1" applyAlignment="1">
      <alignment horizontal="right"/>
      <protection/>
    </xf>
    <xf numFmtId="165" fontId="3" fillId="0" borderId="18" xfId="52" applyNumberFormat="1" applyFont="1" applyFill="1" applyBorder="1" applyAlignment="1" applyProtection="1">
      <alignment horizontal="right"/>
      <protection locked="0"/>
    </xf>
    <xf numFmtId="165" fontId="2" fillId="0" borderId="19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3" fillId="0" borderId="12" xfId="68" applyNumberFormat="1" applyFont="1" applyFill="1" applyBorder="1" applyAlignment="1">
      <alignment/>
    </xf>
    <xf numFmtId="165" fontId="3" fillId="0" borderId="18" xfId="68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center" vertical="center"/>
    </xf>
    <xf numFmtId="165" fontId="3" fillId="0" borderId="0" xfId="68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19" xfId="68" applyNumberFormat="1" applyFont="1" applyFill="1" applyBorder="1" applyAlignment="1">
      <alignment horizontal="right" vertical="center"/>
    </xf>
    <xf numFmtId="165" fontId="3" fillId="33" borderId="17" xfId="71" applyNumberFormat="1" applyFont="1" applyFill="1" applyBorder="1" applyAlignment="1">
      <alignment horizontal="right"/>
    </xf>
    <xf numFmtId="165" fontId="3" fillId="33" borderId="18" xfId="71" applyNumberFormat="1" applyFont="1" applyFill="1" applyBorder="1" applyAlignment="1">
      <alignment horizontal="right"/>
    </xf>
    <xf numFmtId="165" fontId="3" fillId="34" borderId="11" xfId="71" applyNumberFormat="1" applyFont="1" applyFill="1" applyBorder="1" applyAlignment="1">
      <alignment horizontal="right"/>
    </xf>
    <xf numFmtId="165" fontId="3" fillId="34" borderId="19" xfId="71" applyNumberFormat="1" applyFont="1" applyFill="1" applyBorder="1" applyAlignment="1">
      <alignment horizontal="right"/>
    </xf>
    <xf numFmtId="165" fontId="3" fillId="33" borderId="15" xfId="71" applyNumberFormat="1" applyFont="1" applyFill="1" applyBorder="1" applyAlignment="1">
      <alignment horizontal="right"/>
    </xf>
    <xf numFmtId="165" fontId="3" fillId="33" borderId="12" xfId="71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left"/>
    </xf>
    <xf numFmtId="43" fontId="4" fillId="0" borderId="25" xfId="0" applyNumberFormat="1" applyFont="1" applyFill="1" applyBorder="1" applyAlignment="1">
      <alignment horizontal="center" vertical="center"/>
    </xf>
    <xf numFmtId="4" fontId="4" fillId="33" borderId="0" xfId="50" applyNumberFormat="1" applyFont="1" applyFill="1" applyBorder="1" applyAlignment="1">
      <alignment horizontal="left" vertical="center"/>
      <protection/>
    </xf>
    <xf numFmtId="4" fontId="4" fillId="33" borderId="0" xfId="50" applyNumberFormat="1" applyFont="1" applyFill="1" applyBorder="1" applyAlignment="1">
      <alignment horizontal="left"/>
      <protection/>
    </xf>
    <xf numFmtId="43" fontId="3" fillId="0" borderId="0" xfId="0" applyNumberFormat="1" applyFont="1" applyFill="1" applyAlignment="1">
      <alignment horizontal="right" vertical="center"/>
    </xf>
    <xf numFmtId="43" fontId="5" fillId="0" borderId="16" xfId="0" applyNumberFormat="1" applyFont="1" applyFill="1" applyBorder="1" applyAlignment="1">
      <alignment horizontal="center" vertical="center" wrapText="1"/>
    </xf>
    <xf numFmtId="43" fontId="5" fillId="0" borderId="17" xfId="0" applyNumberFormat="1" applyFont="1" applyFill="1" applyBorder="1" applyAlignment="1">
      <alignment horizontal="center" vertical="center" wrapText="1"/>
    </xf>
    <xf numFmtId="43" fontId="5" fillId="0" borderId="18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/>
    </xf>
    <xf numFmtId="43" fontId="4" fillId="0" borderId="25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left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 wrapText="1"/>
    </xf>
    <xf numFmtId="43" fontId="2" fillId="0" borderId="21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 wrapText="1"/>
    </xf>
    <xf numFmtId="43" fontId="2" fillId="0" borderId="16" xfId="50" applyNumberFormat="1" applyFont="1" applyFill="1" applyBorder="1" applyAlignment="1">
      <alignment horizontal="center" vertical="center" wrapText="1"/>
      <protection/>
    </xf>
    <xf numFmtId="43" fontId="2" fillId="0" borderId="17" xfId="50" applyNumberFormat="1" applyFont="1" applyFill="1" applyBorder="1" applyAlignment="1">
      <alignment horizontal="center" vertical="center" wrapText="1"/>
      <protection/>
    </xf>
    <xf numFmtId="43" fontId="2" fillId="0" borderId="25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Separador de milhares 2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  <cellStyle name="Vírgula 2 2 2" xfId="71"/>
    <cellStyle name="Vírgula 2 2 3" xfId="72"/>
    <cellStyle name="Vírgula 2 3" xfId="73"/>
    <cellStyle name="Vírgula 2 4" xfId="74"/>
    <cellStyle name="Vírgula 3" xfId="75"/>
    <cellStyle name="Vírgula 3 2" xfId="76"/>
    <cellStyle name="Vírgula 3 3" xfId="77"/>
    <cellStyle name="Vírgula 4" xfId="78"/>
    <cellStyle name="Vírgula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10" customWidth="1"/>
    <col min="2" max="5" width="14.8515625" style="10" customWidth="1"/>
    <col min="6" max="6" width="14.421875" style="10" bestFit="1" customWidth="1"/>
    <col min="7" max="7" width="14.8515625" style="10" customWidth="1"/>
    <col min="8" max="8" width="14.57421875" style="10" bestFit="1" customWidth="1"/>
    <col min="9" max="9" width="12.00390625" style="10" bestFit="1" customWidth="1"/>
    <col min="10" max="10" width="14.8515625" style="10" customWidth="1"/>
    <col min="11" max="11" width="12.00390625" style="10" customWidth="1"/>
    <col min="12" max="16384" width="9.140625" style="10" customWidth="1"/>
  </cols>
  <sheetData>
    <row r="2" ht="25.5" customHeight="1">
      <c r="A2" s="32" t="s">
        <v>162</v>
      </c>
    </row>
    <row r="3" ht="15.75" customHeight="1">
      <c r="A3" s="33" t="s">
        <v>163</v>
      </c>
    </row>
    <row r="4" ht="15.75" customHeight="1">
      <c r="A4" s="33" t="s">
        <v>164</v>
      </c>
    </row>
    <row r="5" ht="15.75" customHeight="1">
      <c r="A5" s="33" t="s">
        <v>165</v>
      </c>
    </row>
    <row r="6" spans="1:5" ht="15.75">
      <c r="A6" s="4" t="s">
        <v>44</v>
      </c>
      <c r="B6" s="16"/>
      <c r="C6" s="16"/>
      <c r="D6" s="16"/>
      <c r="E6" s="16"/>
    </row>
    <row r="7" spans="1:5" ht="12.75">
      <c r="A7" s="3"/>
      <c r="B7" s="3"/>
      <c r="C7" s="3"/>
      <c r="D7" s="3"/>
      <c r="E7" s="3"/>
    </row>
    <row r="8" spans="1:7" ht="12.75">
      <c r="A8" s="31" t="s">
        <v>162</v>
      </c>
      <c r="B8" s="5"/>
      <c r="C8" s="5"/>
      <c r="D8" s="5"/>
      <c r="E8" s="5"/>
      <c r="F8" s="5"/>
      <c r="G8" s="5"/>
    </row>
    <row r="9" spans="1:7" ht="12.75">
      <c r="A9" s="5" t="s">
        <v>0</v>
      </c>
      <c r="B9" s="5"/>
      <c r="C9" s="5"/>
      <c r="D9" s="5"/>
      <c r="E9" s="5"/>
      <c r="F9" s="5"/>
      <c r="G9" s="5"/>
    </row>
    <row r="10" spans="1:7" ht="12.75">
      <c r="A10" s="6" t="s">
        <v>27</v>
      </c>
      <c r="B10" s="6"/>
      <c r="C10" s="6"/>
      <c r="D10" s="6"/>
      <c r="E10" s="6"/>
      <c r="F10" s="6"/>
      <c r="G10" s="6"/>
    </row>
    <row r="11" spans="1:7" ht="12.75">
      <c r="A11" s="136" t="s">
        <v>1</v>
      </c>
      <c r="B11" s="136"/>
      <c r="C11" s="136"/>
      <c r="D11" s="136"/>
      <c r="E11" s="136"/>
      <c r="F11" s="136"/>
      <c r="G11" s="136"/>
    </row>
    <row r="12" spans="1:7" ht="12.75">
      <c r="A12" s="15" t="s">
        <v>166</v>
      </c>
      <c r="B12" s="13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3"/>
      <c r="D12" s="3"/>
      <c r="E12" s="3"/>
      <c r="F12" s="3"/>
      <c r="G12" s="3"/>
    </row>
    <row r="13" spans="1:7" ht="12.75" hidden="1">
      <c r="A13" s="136"/>
      <c r="B13" s="136"/>
      <c r="C13" s="136"/>
      <c r="D13" s="136"/>
      <c r="E13" s="136"/>
      <c r="F13" s="136"/>
      <c r="G13" s="136"/>
    </row>
    <row r="14" spans="1:7" ht="12.75" hidden="1">
      <c r="A14" s="136"/>
      <c r="B14" s="136"/>
      <c r="C14" s="136"/>
      <c r="D14" s="136"/>
      <c r="E14" s="136"/>
      <c r="F14" s="136"/>
      <c r="G14" s="136"/>
    </row>
    <row r="15" spans="1:5" ht="12.75">
      <c r="A15" s="3"/>
      <c r="B15" s="3"/>
      <c r="C15" s="3"/>
      <c r="D15" s="3"/>
      <c r="E15" s="3"/>
    </row>
    <row r="16" spans="1:5" ht="12.75">
      <c r="A16" s="10" t="s">
        <v>34</v>
      </c>
      <c r="B16" s="7"/>
      <c r="C16" s="7"/>
      <c r="D16" s="7"/>
      <c r="E16" s="9" t="s">
        <v>35</v>
      </c>
    </row>
    <row r="17" spans="1:5" ht="12.75">
      <c r="A17" s="146" t="s">
        <v>28</v>
      </c>
      <c r="B17" s="44" t="s">
        <v>2</v>
      </c>
      <c r="C17" s="44" t="s">
        <v>2</v>
      </c>
      <c r="D17" s="144" t="s">
        <v>3</v>
      </c>
      <c r="E17" s="145"/>
    </row>
    <row r="18" spans="1:5" ht="12.75">
      <c r="A18" s="147"/>
      <c r="B18" s="45" t="s">
        <v>4</v>
      </c>
      <c r="C18" s="45" t="s">
        <v>5</v>
      </c>
      <c r="D18" s="46" t="str">
        <f>CONCATENATE("Até o  ",B12)</f>
        <v>Até o  Bimestre</v>
      </c>
      <c r="E18" s="44" t="s">
        <v>6</v>
      </c>
    </row>
    <row r="19" spans="1:7" ht="12.75">
      <c r="A19" s="148"/>
      <c r="B19" s="48"/>
      <c r="C19" s="49" t="s">
        <v>7</v>
      </c>
      <c r="D19" s="49" t="s">
        <v>8</v>
      </c>
      <c r="E19" s="45" t="s">
        <v>17</v>
      </c>
      <c r="G19" s="11"/>
    </row>
    <row r="20" spans="1:7" ht="12.75">
      <c r="A20" s="17" t="s">
        <v>60</v>
      </c>
      <c r="B20" s="98">
        <f>B21+B24+B27+B30</f>
        <v>285950000</v>
      </c>
      <c r="C20" s="98">
        <f>C21+C24+C27+C30</f>
        <v>286113214.76</v>
      </c>
      <c r="D20" s="98">
        <f>D21+D24+D27+D30</f>
        <v>154115315.69</v>
      </c>
      <c r="E20" s="98">
        <f aca="true" t="shared" si="0" ref="E20:E40">IF(C20&gt;0,D20/C20*100,0)</f>
        <v>53.86515118474215</v>
      </c>
      <c r="G20" s="11"/>
    </row>
    <row r="21" spans="1:7" ht="12.75">
      <c r="A21" s="50" t="s">
        <v>48</v>
      </c>
      <c r="B21" s="106">
        <f>SUM(B22:B23)</f>
        <v>125856000</v>
      </c>
      <c r="C21" s="106">
        <f>SUM(C22:C23)</f>
        <v>125856000</v>
      </c>
      <c r="D21" s="106">
        <f>SUM(D22:D23)</f>
        <v>71800986.01</v>
      </c>
      <c r="E21" s="106">
        <f t="shared" si="0"/>
        <v>57.050109657068404</v>
      </c>
      <c r="F21" s="2"/>
      <c r="G21" s="11"/>
    </row>
    <row r="22" spans="1:7" ht="12.75">
      <c r="A22" s="14" t="s">
        <v>49</v>
      </c>
      <c r="B22" s="107">
        <v>109000000</v>
      </c>
      <c r="C22" s="107">
        <v>109000000</v>
      </c>
      <c r="D22" s="107">
        <v>63463826.89</v>
      </c>
      <c r="E22" s="107">
        <f t="shared" si="0"/>
        <v>58.22369439449542</v>
      </c>
      <c r="F22" s="1"/>
      <c r="G22" s="11"/>
    </row>
    <row r="23" spans="1:7" ht="12.75">
      <c r="A23" s="14" t="s">
        <v>50</v>
      </c>
      <c r="B23" s="107">
        <v>16856000</v>
      </c>
      <c r="C23" s="107">
        <v>16856000</v>
      </c>
      <c r="D23" s="107">
        <v>8337159.12</v>
      </c>
      <c r="E23" s="107">
        <f t="shared" si="0"/>
        <v>49.461076886568584</v>
      </c>
      <c r="F23" s="1"/>
      <c r="G23" s="11"/>
    </row>
    <row r="24" spans="1:7" ht="12.75">
      <c r="A24" s="14" t="s">
        <v>51</v>
      </c>
      <c r="B24" s="107">
        <f>SUM(B25:B26)</f>
        <v>26394000</v>
      </c>
      <c r="C24" s="107">
        <f>SUM(C25:C26)</f>
        <v>26394000</v>
      </c>
      <c r="D24" s="107">
        <f>SUM(D25:D26)</f>
        <v>20348602.77</v>
      </c>
      <c r="E24" s="107">
        <f t="shared" si="0"/>
        <v>77.09556251420777</v>
      </c>
      <c r="F24" s="1"/>
      <c r="G24" s="11"/>
    </row>
    <row r="25" spans="1:7" ht="12.75">
      <c r="A25" s="14" t="s">
        <v>52</v>
      </c>
      <c r="B25" s="107">
        <v>26000000</v>
      </c>
      <c r="C25" s="107">
        <v>26000000</v>
      </c>
      <c r="D25" s="107">
        <v>20028213.34</v>
      </c>
      <c r="E25" s="107">
        <f t="shared" si="0"/>
        <v>77.03158976923076</v>
      </c>
      <c r="F25" s="1"/>
      <c r="G25" s="11"/>
    </row>
    <row r="26" spans="1:7" ht="12.75">
      <c r="A26" s="14" t="s">
        <v>53</v>
      </c>
      <c r="B26" s="107">
        <v>394000</v>
      </c>
      <c r="C26" s="107">
        <v>394000</v>
      </c>
      <c r="D26" s="107">
        <v>320389.43</v>
      </c>
      <c r="E26" s="107">
        <f t="shared" si="0"/>
        <v>81.31711421319797</v>
      </c>
      <c r="F26" s="1"/>
      <c r="G26" s="11"/>
    </row>
    <row r="27" spans="1:7" ht="12.75">
      <c r="A27" s="14" t="s">
        <v>54</v>
      </c>
      <c r="B27" s="107">
        <f>SUM(B28:B29)</f>
        <v>95900000</v>
      </c>
      <c r="C27" s="107">
        <f>SUM(C28:C29)</f>
        <v>95900000</v>
      </c>
      <c r="D27" s="107">
        <f>SUM(D28:D29)</f>
        <v>45309887.31</v>
      </c>
      <c r="E27" s="107">
        <f t="shared" si="0"/>
        <v>47.24701492179354</v>
      </c>
      <c r="F27" s="1"/>
      <c r="G27" s="11"/>
    </row>
    <row r="28" spans="1:7" ht="12.75">
      <c r="A28" s="14" t="s">
        <v>55</v>
      </c>
      <c r="B28" s="107">
        <v>90400000</v>
      </c>
      <c r="C28" s="107">
        <v>90400000</v>
      </c>
      <c r="D28" s="107">
        <v>43278859.6</v>
      </c>
      <c r="E28" s="107">
        <f t="shared" si="0"/>
        <v>47.87484469026549</v>
      </c>
      <c r="F28" s="1"/>
      <c r="G28" s="11"/>
    </row>
    <row r="29" spans="1:7" ht="12.75">
      <c r="A29" s="14" t="s">
        <v>56</v>
      </c>
      <c r="B29" s="107">
        <v>5500000</v>
      </c>
      <c r="C29" s="107">
        <v>5500000</v>
      </c>
      <c r="D29" s="107">
        <v>2031027.71</v>
      </c>
      <c r="E29" s="107">
        <f t="shared" si="0"/>
        <v>36.92777654545454</v>
      </c>
      <c r="F29" s="1"/>
      <c r="G29" s="11"/>
    </row>
    <row r="30" spans="1:7" ht="12.75">
      <c r="A30" s="14" t="s">
        <v>73</v>
      </c>
      <c r="B30" s="107">
        <v>37800000</v>
      </c>
      <c r="C30" s="107">
        <v>37963214.76</v>
      </c>
      <c r="D30" s="107">
        <v>16655839.6</v>
      </c>
      <c r="E30" s="107">
        <f t="shared" si="0"/>
        <v>43.87362794562238</v>
      </c>
      <c r="F30" s="1"/>
      <c r="G30" s="11"/>
    </row>
    <row r="31" spans="1:7" ht="12.75">
      <c r="A31" s="51" t="s">
        <v>37</v>
      </c>
      <c r="B31" s="97">
        <f>SUM(B32:B37)</f>
        <v>401001000</v>
      </c>
      <c r="C31" s="97">
        <f>SUM(C32:C37)</f>
        <v>401001000</v>
      </c>
      <c r="D31" s="97">
        <f>SUM(D32:D37)</f>
        <v>207620389.53</v>
      </c>
      <c r="E31" s="97">
        <f t="shared" si="0"/>
        <v>51.77552912087501</v>
      </c>
      <c r="G31" s="11"/>
    </row>
    <row r="32" spans="1:5" ht="12.75">
      <c r="A32" s="51" t="s">
        <v>38</v>
      </c>
      <c r="B32" s="97">
        <v>71000000</v>
      </c>
      <c r="C32" s="97">
        <v>71000000</v>
      </c>
      <c r="D32" s="97">
        <v>34166938.34</v>
      </c>
      <c r="E32" s="97">
        <f t="shared" si="0"/>
        <v>48.12244836619719</v>
      </c>
    </row>
    <row r="33" spans="1:5" ht="12.75">
      <c r="A33" s="51" t="s">
        <v>39</v>
      </c>
      <c r="B33" s="97">
        <v>1200000</v>
      </c>
      <c r="C33" s="97">
        <v>1200000</v>
      </c>
      <c r="D33" s="97">
        <v>49230.87</v>
      </c>
      <c r="E33" s="97">
        <f t="shared" si="0"/>
        <v>4.1025725</v>
      </c>
    </row>
    <row r="34" spans="1:5" ht="12.75">
      <c r="A34" s="51" t="s">
        <v>40</v>
      </c>
      <c r="B34" s="97">
        <v>65000000</v>
      </c>
      <c r="C34" s="97">
        <v>65000000</v>
      </c>
      <c r="D34" s="97">
        <v>53208572.68</v>
      </c>
      <c r="E34" s="97">
        <f t="shared" si="0"/>
        <v>81.85934258461538</v>
      </c>
    </row>
    <row r="35" spans="1:5" ht="12.75">
      <c r="A35" s="51" t="s">
        <v>41</v>
      </c>
      <c r="B35" s="97">
        <v>262000000</v>
      </c>
      <c r="C35" s="97">
        <v>262000000</v>
      </c>
      <c r="D35" s="97">
        <v>119384107.06</v>
      </c>
      <c r="E35" s="97">
        <f t="shared" si="0"/>
        <v>45.566453076335875</v>
      </c>
    </row>
    <row r="36" spans="1:5" ht="12.75">
      <c r="A36" s="51" t="s">
        <v>30</v>
      </c>
      <c r="B36" s="97">
        <v>1800000</v>
      </c>
      <c r="C36" s="97">
        <v>1800000</v>
      </c>
      <c r="D36" s="97">
        <v>811540.58</v>
      </c>
      <c r="E36" s="97">
        <f t="shared" si="0"/>
        <v>45.085587777777775</v>
      </c>
    </row>
    <row r="37" spans="1:5" ht="12.75">
      <c r="A37" s="51" t="s">
        <v>31</v>
      </c>
      <c r="B37" s="97">
        <f>SUM(B38:B39)</f>
        <v>1000</v>
      </c>
      <c r="C37" s="97">
        <f>SUM(C38:C39)</f>
        <v>1000</v>
      </c>
      <c r="D37" s="97">
        <f>SUM(D38:D39)</f>
        <v>0</v>
      </c>
      <c r="E37" s="97">
        <f t="shared" si="0"/>
        <v>0</v>
      </c>
    </row>
    <row r="38" spans="1:5" ht="12.75">
      <c r="A38" s="51" t="s">
        <v>32</v>
      </c>
      <c r="B38" s="97">
        <v>1000</v>
      </c>
      <c r="C38" s="97">
        <v>1000</v>
      </c>
      <c r="D38" s="97">
        <v>0</v>
      </c>
      <c r="E38" s="97">
        <f t="shared" si="0"/>
        <v>0</v>
      </c>
    </row>
    <row r="39" spans="1:5" ht="12.75">
      <c r="A39" s="52" t="s">
        <v>33</v>
      </c>
      <c r="B39" s="100"/>
      <c r="C39" s="100"/>
      <c r="D39" s="100"/>
      <c r="E39" s="100">
        <f t="shared" si="0"/>
        <v>0</v>
      </c>
    </row>
    <row r="40" spans="1:5" ht="21.75">
      <c r="A40" s="18" t="s">
        <v>61</v>
      </c>
      <c r="B40" s="99">
        <f>B20+B31</f>
        <v>686951000</v>
      </c>
      <c r="C40" s="99">
        <f>C20+C31</f>
        <v>687114214.76</v>
      </c>
      <c r="D40" s="99">
        <f>D20+D31</f>
        <v>361735705.22</v>
      </c>
      <c r="E40" s="100">
        <f t="shared" si="0"/>
        <v>52.64564426837678</v>
      </c>
    </row>
    <row r="41" spans="1:8" ht="12.75">
      <c r="A41" s="19"/>
      <c r="B41" s="20"/>
      <c r="C41" s="19"/>
      <c r="D41" s="19"/>
      <c r="E41" s="19"/>
      <c r="F41" s="19"/>
      <c r="G41" s="19"/>
      <c r="H41" s="3"/>
    </row>
    <row r="42" spans="1:10" ht="31.5" customHeight="1">
      <c r="A42" s="53" t="s">
        <v>62</v>
      </c>
      <c r="B42" s="44" t="s">
        <v>10</v>
      </c>
      <c r="C42" s="44" t="s">
        <v>10</v>
      </c>
      <c r="D42" s="150" t="s">
        <v>11</v>
      </c>
      <c r="E42" s="156"/>
      <c r="F42" s="150" t="s">
        <v>12</v>
      </c>
      <c r="G42" s="156"/>
      <c r="H42" s="150" t="s">
        <v>57</v>
      </c>
      <c r="I42" s="156"/>
      <c r="J42" s="154" t="s">
        <v>47</v>
      </c>
    </row>
    <row r="43" spans="1:10" ht="12.75">
      <c r="A43" s="54" t="s">
        <v>20</v>
      </c>
      <c r="B43" s="45" t="s">
        <v>4</v>
      </c>
      <c r="C43" s="45" t="s">
        <v>5</v>
      </c>
      <c r="D43" s="44" t="str">
        <f>CONCATENATE("Até o  ",B12)</f>
        <v>Até o  Bimestre</v>
      </c>
      <c r="E43" s="55" t="s">
        <v>6</v>
      </c>
      <c r="F43" s="44" t="str">
        <f>CONCATENATE("Até o  ",B12)</f>
        <v>Até o  Bimestre</v>
      </c>
      <c r="G43" s="55" t="s">
        <v>6</v>
      </c>
      <c r="H43" s="44" t="str">
        <f>CONCATENATE("Até o  ",B12)</f>
        <v>Até o  Bimestre</v>
      </c>
      <c r="I43" s="55" t="s">
        <v>6</v>
      </c>
      <c r="J43" s="155"/>
    </row>
    <row r="44" spans="1:10" ht="12.75">
      <c r="A44" s="54"/>
      <c r="B44" s="57"/>
      <c r="C44" s="45" t="s">
        <v>9</v>
      </c>
      <c r="D44" s="45" t="s">
        <v>13</v>
      </c>
      <c r="E44" s="24" t="s">
        <v>18</v>
      </c>
      <c r="F44" s="45" t="s">
        <v>14</v>
      </c>
      <c r="G44" s="24" t="s">
        <v>58</v>
      </c>
      <c r="H44" s="45" t="s">
        <v>19</v>
      </c>
      <c r="I44" s="24" t="s">
        <v>59</v>
      </c>
      <c r="J44" s="56" t="s">
        <v>15</v>
      </c>
    </row>
    <row r="45" spans="1:10" ht="12.75">
      <c r="A45" s="58" t="s">
        <v>63</v>
      </c>
      <c r="B45" s="108">
        <f>SUM(B46:B47)</f>
        <v>36739000</v>
      </c>
      <c r="C45" s="108">
        <f>SUM(C46:C47)</f>
        <v>37960000</v>
      </c>
      <c r="D45" s="108">
        <f>SUM(D46:D47)</f>
        <v>18273970</v>
      </c>
      <c r="E45" s="108">
        <f aca="true" t="shared" si="1" ref="E45:E66">IF(C45&gt;0,D45/C45*100,0)</f>
        <v>48.140068493150686</v>
      </c>
      <c r="F45" s="108">
        <f>SUM(F46:F47)</f>
        <v>17232749.91</v>
      </c>
      <c r="G45" s="98">
        <f aca="true" t="shared" si="2" ref="G45:G66">IF(C45&gt;0,F45/C45*100,0)</f>
        <v>45.39712831928346</v>
      </c>
      <c r="H45" s="98">
        <f>SUM(H46:H47)</f>
        <v>14233704.3</v>
      </c>
      <c r="I45" s="98">
        <f aca="true" t="shared" si="3" ref="I45:I66">IF(C45&gt;0,H45/C45*100,0)</f>
        <v>37.49658667017914</v>
      </c>
      <c r="J45" s="98">
        <f>SUM(J46:J47)</f>
        <v>0</v>
      </c>
    </row>
    <row r="46" spans="1:10" ht="12.75">
      <c r="A46" s="59" t="s">
        <v>64</v>
      </c>
      <c r="B46" s="109">
        <v>36338000</v>
      </c>
      <c r="C46" s="109">
        <v>37507000</v>
      </c>
      <c r="D46" s="109">
        <v>18106258.92</v>
      </c>
      <c r="E46" s="109">
        <f t="shared" si="1"/>
        <v>48.2743459087637</v>
      </c>
      <c r="F46" s="109">
        <v>17065996.93</v>
      </c>
      <c r="G46" s="97">
        <f t="shared" si="2"/>
        <v>45.50083165809049</v>
      </c>
      <c r="H46" s="97">
        <v>14069158.32</v>
      </c>
      <c r="I46" s="97">
        <f t="shared" si="3"/>
        <v>37.51075351267764</v>
      </c>
      <c r="J46" s="97"/>
    </row>
    <row r="47" spans="1:10" ht="12.75">
      <c r="A47" s="59" t="s">
        <v>65</v>
      </c>
      <c r="B47" s="109">
        <v>401000</v>
      </c>
      <c r="C47" s="109">
        <v>453000</v>
      </c>
      <c r="D47" s="109">
        <v>167711.08</v>
      </c>
      <c r="E47" s="109">
        <f t="shared" si="1"/>
        <v>37.02231346578366</v>
      </c>
      <c r="F47" s="109">
        <v>166752.98</v>
      </c>
      <c r="G47" s="97">
        <f t="shared" si="2"/>
        <v>36.81081236203091</v>
      </c>
      <c r="H47" s="97">
        <v>164545.98</v>
      </c>
      <c r="I47" s="97">
        <f t="shared" si="3"/>
        <v>36.32361589403973</v>
      </c>
      <c r="J47" s="97"/>
    </row>
    <row r="48" spans="1:10" ht="12.75">
      <c r="A48" s="60" t="s">
        <v>66</v>
      </c>
      <c r="B48" s="110">
        <f>SUM(B49:B50)</f>
        <v>118987000</v>
      </c>
      <c r="C48" s="110">
        <f>SUM(C49:C50)</f>
        <v>122681142.75999999</v>
      </c>
      <c r="D48" s="110">
        <f>SUM(D49:D50)</f>
        <v>67237384.29</v>
      </c>
      <c r="E48" s="110">
        <f t="shared" si="1"/>
        <v>54.80661720076727</v>
      </c>
      <c r="F48" s="110">
        <f>SUM(F49:F50)</f>
        <v>52602751.55</v>
      </c>
      <c r="G48" s="97">
        <f t="shared" si="2"/>
        <v>42.8776178364317</v>
      </c>
      <c r="H48" s="97">
        <f>SUM(H49:H50)</f>
        <v>46362295.01</v>
      </c>
      <c r="I48" s="97">
        <f t="shared" si="3"/>
        <v>37.79088942845775</v>
      </c>
      <c r="J48" s="97">
        <f>SUM(J49:J50)</f>
        <v>0</v>
      </c>
    </row>
    <row r="49" spans="1:10" ht="12.75">
      <c r="A49" s="59" t="s">
        <v>64</v>
      </c>
      <c r="B49" s="109">
        <v>118913000</v>
      </c>
      <c r="C49" s="109">
        <v>120861331.63</v>
      </c>
      <c r="D49" s="109">
        <v>66103922.92</v>
      </c>
      <c r="E49" s="109">
        <f t="shared" si="1"/>
        <v>54.69402167631902</v>
      </c>
      <c r="F49" s="109">
        <v>52343879.33</v>
      </c>
      <c r="G49" s="97">
        <f t="shared" si="2"/>
        <v>43.30903741011512</v>
      </c>
      <c r="H49" s="97">
        <v>46104684.08</v>
      </c>
      <c r="I49" s="97">
        <f t="shared" si="3"/>
        <v>38.14676163021521</v>
      </c>
      <c r="J49" s="97"/>
    </row>
    <row r="50" spans="1:10" ht="12.75">
      <c r="A50" s="59" t="s">
        <v>67</v>
      </c>
      <c r="B50" s="109">
        <v>74000</v>
      </c>
      <c r="C50" s="109">
        <v>1819811.13</v>
      </c>
      <c r="D50" s="109">
        <v>1133461.37</v>
      </c>
      <c r="E50" s="109">
        <f t="shared" si="1"/>
        <v>62.284560815934796</v>
      </c>
      <c r="F50" s="109">
        <v>258872.22</v>
      </c>
      <c r="G50" s="97">
        <f t="shared" si="2"/>
        <v>14.225224570420119</v>
      </c>
      <c r="H50" s="97">
        <v>257610.93</v>
      </c>
      <c r="I50" s="97">
        <f t="shared" si="3"/>
        <v>14.155915729562551</v>
      </c>
      <c r="J50" s="97"/>
    </row>
    <row r="51" spans="1:10" ht="12.75">
      <c r="A51" s="60" t="s">
        <v>68</v>
      </c>
      <c r="B51" s="110">
        <f>SUM(B52:B53)</f>
        <v>11089000</v>
      </c>
      <c r="C51" s="110">
        <f>SUM(C52:C53)</f>
        <v>11430200</v>
      </c>
      <c r="D51" s="110">
        <f>SUM(D52:D53)</f>
        <v>8707524.299999999</v>
      </c>
      <c r="E51" s="110">
        <f t="shared" si="1"/>
        <v>76.17998197756819</v>
      </c>
      <c r="F51" s="110">
        <f>SUM(F52:F53)</f>
        <v>7491655.99</v>
      </c>
      <c r="G51" s="97">
        <f t="shared" si="2"/>
        <v>65.54265008486291</v>
      </c>
      <c r="H51" s="97">
        <f>SUM(H52:H53)</f>
        <v>6761394.16</v>
      </c>
      <c r="I51" s="97">
        <f t="shared" si="3"/>
        <v>59.15376948784798</v>
      </c>
      <c r="J51" s="97">
        <f>SUM(J52:J53)</f>
        <v>0</v>
      </c>
    </row>
    <row r="52" spans="1:10" ht="12.75">
      <c r="A52" s="59" t="s">
        <v>64</v>
      </c>
      <c r="B52" s="109">
        <v>11079000</v>
      </c>
      <c r="C52" s="109">
        <v>11420200</v>
      </c>
      <c r="D52" s="109">
        <v>8704360.36</v>
      </c>
      <c r="E52" s="109">
        <f t="shared" si="1"/>
        <v>76.21898355545437</v>
      </c>
      <c r="F52" s="109">
        <v>7488492.05</v>
      </c>
      <c r="G52" s="97">
        <f t="shared" si="2"/>
        <v>65.57233717448031</v>
      </c>
      <c r="H52" s="97">
        <v>6758230.22</v>
      </c>
      <c r="I52" s="97">
        <f t="shared" si="3"/>
        <v>59.177862209068145</v>
      </c>
      <c r="J52" s="97"/>
    </row>
    <row r="53" spans="1:10" ht="12.75">
      <c r="A53" s="59" t="s">
        <v>67</v>
      </c>
      <c r="B53" s="109">
        <v>10000</v>
      </c>
      <c r="C53" s="109">
        <v>10000</v>
      </c>
      <c r="D53" s="109">
        <v>3163.94</v>
      </c>
      <c r="E53" s="109">
        <f t="shared" si="1"/>
        <v>31.639400000000002</v>
      </c>
      <c r="F53" s="109">
        <v>3163.94</v>
      </c>
      <c r="G53" s="97">
        <f t="shared" si="2"/>
        <v>31.639400000000002</v>
      </c>
      <c r="H53" s="97">
        <v>3163.94</v>
      </c>
      <c r="I53" s="97">
        <f t="shared" si="3"/>
        <v>31.639400000000002</v>
      </c>
      <c r="J53" s="97"/>
    </row>
    <row r="54" spans="1:10" ht="12.75">
      <c r="A54" s="60" t="s">
        <v>69</v>
      </c>
      <c r="B54" s="110">
        <f>SUM(B55:B56)</f>
        <v>1702100</v>
      </c>
      <c r="C54" s="110">
        <f>SUM(C55:C56)</f>
        <v>1742033</v>
      </c>
      <c r="D54" s="110">
        <f>SUM(D55:D56)</f>
        <v>440834.03</v>
      </c>
      <c r="E54" s="110">
        <f t="shared" si="1"/>
        <v>25.305722107445728</v>
      </c>
      <c r="F54" s="110">
        <f>SUM(F55:F56)</f>
        <v>419813.99</v>
      </c>
      <c r="G54" s="97">
        <f t="shared" si="2"/>
        <v>24.0990836568538</v>
      </c>
      <c r="H54" s="97">
        <f>SUM(H55:H56)</f>
        <v>283336.46</v>
      </c>
      <c r="I54" s="97">
        <f t="shared" si="3"/>
        <v>16.264701070530812</v>
      </c>
      <c r="J54" s="97">
        <f>SUM(J55:J56)</f>
        <v>0</v>
      </c>
    </row>
    <row r="55" spans="1:10" ht="12.75">
      <c r="A55" s="59" t="s">
        <v>64</v>
      </c>
      <c r="B55" s="109">
        <v>1702100</v>
      </c>
      <c r="C55" s="109">
        <v>1742033</v>
      </c>
      <c r="D55" s="109">
        <v>440834.03</v>
      </c>
      <c r="E55" s="109">
        <f t="shared" si="1"/>
        <v>25.305722107445728</v>
      </c>
      <c r="F55" s="109">
        <v>419813.99</v>
      </c>
      <c r="G55" s="97">
        <f t="shared" si="2"/>
        <v>24.0990836568538</v>
      </c>
      <c r="H55" s="97">
        <v>283336.46</v>
      </c>
      <c r="I55" s="97">
        <f t="shared" si="3"/>
        <v>16.264701070530812</v>
      </c>
      <c r="J55" s="97"/>
    </row>
    <row r="56" spans="1:10" ht="12.75">
      <c r="A56" s="59" t="s">
        <v>67</v>
      </c>
      <c r="B56" s="109"/>
      <c r="C56" s="109"/>
      <c r="D56" s="109"/>
      <c r="E56" s="109">
        <f t="shared" si="1"/>
        <v>0</v>
      </c>
      <c r="F56" s="109"/>
      <c r="G56" s="97">
        <f t="shared" si="2"/>
        <v>0</v>
      </c>
      <c r="H56" s="97"/>
      <c r="I56" s="97">
        <f t="shared" si="3"/>
        <v>0</v>
      </c>
      <c r="J56" s="97"/>
    </row>
    <row r="57" spans="1:10" ht="12.75">
      <c r="A57" s="60" t="s">
        <v>70</v>
      </c>
      <c r="B57" s="110">
        <f>SUM(B58:B59)</f>
        <v>3315000</v>
      </c>
      <c r="C57" s="110">
        <f>SUM(C58:C59)</f>
        <v>4040000</v>
      </c>
      <c r="D57" s="110">
        <f>SUM(D58:D59)</f>
        <v>1068318.52</v>
      </c>
      <c r="E57" s="110">
        <f t="shared" si="1"/>
        <v>26.443527722772274</v>
      </c>
      <c r="F57" s="110">
        <f>SUM(F58:F59)</f>
        <v>1028326.27</v>
      </c>
      <c r="G57" s="97">
        <f t="shared" si="2"/>
        <v>25.453620544554457</v>
      </c>
      <c r="H57" s="97">
        <f>SUM(H58:H59)</f>
        <v>787385.85</v>
      </c>
      <c r="I57" s="97">
        <f t="shared" si="3"/>
        <v>19.489748762376237</v>
      </c>
      <c r="J57" s="97">
        <f>SUM(J58:J59)</f>
        <v>0</v>
      </c>
    </row>
    <row r="58" spans="1:10" ht="12.75">
      <c r="A58" s="59" t="s">
        <v>64</v>
      </c>
      <c r="B58" s="109">
        <v>3245000</v>
      </c>
      <c r="C58" s="109">
        <v>3275000</v>
      </c>
      <c r="D58" s="109">
        <v>997433.9</v>
      </c>
      <c r="E58" s="109">
        <f t="shared" si="1"/>
        <v>30.455996946564884</v>
      </c>
      <c r="F58" s="109">
        <v>958941.65</v>
      </c>
      <c r="G58" s="97">
        <f t="shared" si="2"/>
        <v>29.28066106870229</v>
      </c>
      <c r="H58" s="97">
        <v>718001.23</v>
      </c>
      <c r="I58" s="97">
        <f t="shared" si="3"/>
        <v>21.923701679389314</v>
      </c>
      <c r="J58" s="97"/>
    </row>
    <row r="59" spans="1:10" ht="12.75">
      <c r="A59" s="59" t="s">
        <v>67</v>
      </c>
      <c r="B59" s="109">
        <v>70000</v>
      </c>
      <c r="C59" s="109">
        <v>765000</v>
      </c>
      <c r="D59" s="109">
        <v>70884.62</v>
      </c>
      <c r="E59" s="109">
        <f t="shared" si="1"/>
        <v>9.26596339869281</v>
      </c>
      <c r="F59" s="109">
        <v>69384.62</v>
      </c>
      <c r="G59" s="97">
        <f t="shared" si="2"/>
        <v>9.06988496732026</v>
      </c>
      <c r="H59" s="97">
        <v>69384.62</v>
      </c>
      <c r="I59" s="97">
        <f t="shared" si="3"/>
        <v>9.06988496732026</v>
      </c>
      <c r="J59" s="97"/>
    </row>
    <row r="60" spans="1:10" ht="12.75">
      <c r="A60" s="60" t="s">
        <v>71</v>
      </c>
      <c r="B60" s="110">
        <f>SUM(B61:B62)</f>
        <v>0</v>
      </c>
      <c r="C60" s="110">
        <f>SUM(C61:C62)</f>
        <v>0</v>
      </c>
      <c r="D60" s="110">
        <f>SUM(D61:D62)</f>
        <v>0</v>
      </c>
      <c r="E60" s="110">
        <f t="shared" si="1"/>
        <v>0</v>
      </c>
      <c r="F60" s="110">
        <f>SUM(F61:F62)</f>
        <v>0</v>
      </c>
      <c r="G60" s="97">
        <f t="shared" si="2"/>
        <v>0</v>
      </c>
      <c r="H60" s="97">
        <f>SUM(H61:H62)</f>
        <v>0</v>
      </c>
      <c r="I60" s="97">
        <f t="shared" si="3"/>
        <v>0</v>
      </c>
      <c r="J60" s="97">
        <f>SUM(J61:J62)</f>
        <v>0</v>
      </c>
    </row>
    <row r="61" spans="1:10" ht="12.75">
      <c r="A61" s="59" t="s">
        <v>64</v>
      </c>
      <c r="B61" s="109"/>
      <c r="C61" s="109"/>
      <c r="D61" s="109"/>
      <c r="E61" s="109">
        <f t="shared" si="1"/>
        <v>0</v>
      </c>
      <c r="F61" s="109"/>
      <c r="G61" s="97">
        <f t="shared" si="2"/>
        <v>0</v>
      </c>
      <c r="H61" s="97"/>
      <c r="I61" s="97">
        <f t="shared" si="3"/>
        <v>0</v>
      </c>
      <c r="J61" s="97"/>
    </row>
    <row r="62" spans="1:10" ht="12.75">
      <c r="A62" s="59" t="s">
        <v>67</v>
      </c>
      <c r="B62" s="109"/>
      <c r="C62" s="109"/>
      <c r="D62" s="109"/>
      <c r="E62" s="109">
        <f t="shared" si="1"/>
        <v>0</v>
      </c>
      <c r="F62" s="109"/>
      <c r="G62" s="97">
        <f t="shared" si="2"/>
        <v>0</v>
      </c>
      <c r="H62" s="97"/>
      <c r="I62" s="97">
        <f t="shared" si="3"/>
        <v>0</v>
      </c>
      <c r="J62" s="97"/>
    </row>
    <row r="63" spans="1:10" ht="12.75">
      <c r="A63" s="60" t="s">
        <v>72</v>
      </c>
      <c r="B63" s="110">
        <f>SUM(B64:B65)</f>
        <v>15316000</v>
      </c>
      <c r="C63" s="110">
        <f>SUM(C64:C65)</f>
        <v>17945730</v>
      </c>
      <c r="D63" s="110">
        <f>SUM(D64:D65)</f>
        <v>11572852.58</v>
      </c>
      <c r="E63" s="110">
        <f t="shared" si="1"/>
        <v>64.4880569361068</v>
      </c>
      <c r="F63" s="110">
        <f>SUM(F64:F65)</f>
        <v>7675368.38</v>
      </c>
      <c r="G63" s="97">
        <f t="shared" si="2"/>
        <v>42.76988665270235</v>
      </c>
      <c r="H63" s="97">
        <f>SUM(H64:H65)</f>
        <v>6671134.14</v>
      </c>
      <c r="I63" s="97">
        <f t="shared" si="3"/>
        <v>37.17393574961843</v>
      </c>
      <c r="J63" s="97">
        <f>SUM(J64:J65)</f>
        <v>0</v>
      </c>
    </row>
    <row r="64" spans="1:10" ht="12.75">
      <c r="A64" s="59" t="s">
        <v>64</v>
      </c>
      <c r="B64" s="109">
        <v>15236000</v>
      </c>
      <c r="C64" s="109">
        <v>17555730</v>
      </c>
      <c r="D64" s="109">
        <v>11259136.58</v>
      </c>
      <c r="E64" s="109">
        <f t="shared" si="1"/>
        <v>64.13368501338309</v>
      </c>
      <c r="F64" s="109">
        <v>7361652.38</v>
      </c>
      <c r="G64" s="97">
        <f t="shared" si="2"/>
        <v>41.933046247578424</v>
      </c>
      <c r="H64" s="97">
        <v>6357418.14</v>
      </c>
      <c r="I64" s="97">
        <f t="shared" si="3"/>
        <v>36.21278146793098</v>
      </c>
      <c r="J64" s="97"/>
    </row>
    <row r="65" spans="1:10" ht="12.75">
      <c r="A65" s="61" t="s">
        <v>67</v>
      </c>
      <c r="B65" s="111">
        <v>80000</v>
      </c>
      <c r="C65" s="111">
        <v>390000</v>
      </c>
      <c r="D65" s="111">
        <v>313716</v>
      </c>
      <c r="E65" s="111">
        <f t="shared" si="1"/>
        <v>80.44</v>
      </c>
      <c r="F65" s="111">
        <v>313716</v>
      </c>
      <c r="G65" s="100">
        <f t="shared" si="2"/>
        <v>80.44</v>
      </c>
      <c r="H65" s="100">
        <v>313716</v>
      </c>
      <c r="I65" s="100">
        <f t="shared" si="3"/>
        <v>80.44</v>
      </c>
      <c r="J65" s="100"/>
    </row>
    <row r="66" spans="1:10" ht="12.75">
      <c r="A66" s="62" t="s">
        <v>161</v>
      </c>
      <c r="B66" s="112">
        <f>B45+B48+B51+B54+B57+B60+B63</f>
        <v>187148100</v>
      </c>
      <c r="C66" s="112">
        <f>C45+C48+C51+C54+C57+C60+C63</f>
        <v>195799105.76</v>
      </c>
      <c r="D66" s="112">
        <f>D45+D48+D51+D54+D57+D60+D63</f>
        <v>107300883.72</v>
      </c>
      <c r="E66" s="112">
        <f t="shared" si="1"/>
        <v>54.801518782993654</v>
      </c>
      <c r="F66" s="112">
        <f>F45+F48+F51+F54+F57+F60+F63</f>
        <v>86450666.08999997</v>
      </c>
      <c r="G66" s="112">
        <f t="shared" si="2"/>
        <v>44.152737957836514</v>
      </c>
      <c r="H66" s="112">
        <f>H45+H48+H51+H54+H57+H60+H63</f>
        <v>75099249.91999999</v>
      </c>
      <c r="I66" s="112">
        <f t="shared" si="3"/>
        <v>38.35525684782882</v>
      </c>
      <c r="J66" s="112">
        <f>J45+J48+J51+J54+J57+J60+J63</f>
        <v>0</v>
      </c>
    </row>
    <row r="67" spans="1:8" ht="12.75">
      <c r="A67" s="19"/>
      <c r="B67" s="20"/>
      <c r="C67" s="19"/>
      <c r="D67" s="19"/>
      <c r="E67" s="19"/>
      <c r="F67" s="19"/>
      <c r="G67" s="19"/>
      <c r="H67" s="3"/>
    </row>
    <row r="68" spans="1:4" ht="12.75">
      <c r="A68" s="146" t="s">
        <v>74</v>
      </c>
      <c r="B68" s="146" t="s">
        <v>11</v>
      </c>
      <c r="C68" s="146" t="s">
        <v>12</v>
      </c>
      <c r="D68" s="146" t="s">
        <v>57</v>
      </c>
    </row>
    <row r="69" spans="1:4" ht="12.75">
      <c r="A69" s="147"/>
      <c r="B69" s="147"/>
      <c r="C69" s="147"/>
      <c r="D69" s="147"/>
    </row>
    <row r="70" spans="1:4" ht="13.5" thickBot="1">
      <c r="A70" s="148"/>
      <c r="B70" s="45" t="s">
        <v>13</v>
      </c>
      <c r="C70" s="45" t="s">
        <v>14</v>
      </c>
      <c r="D70" s="45" t="s">
        <v>19</v>
      </c>
    </row>
    <row r="71" spans="1:4" ht="12.75">
      <c r="A71" s="63" t="s">
        <v>75</v>
      </c>
      <c r="B71" s="98">
        <f>D66</f>
        <v>107300883.72</v>
      </c>
      <c r="C71" s="96">
        <f>F66</f>
        <v>86450666.08999997</v>
      </c>
      <c r="D71" s="98">
        <f>H66</f>
        <v>75099249.91999999</v>
      </c>
    </row>
    <row r="72" spans="1:4" ht="25.5">
      <c r="A72" s="64" t="s">
        <v>76</v>
      </c>
      <c r="B72" s="97"/>
      <c r="C72" s="95"/>
      <c r="D72" s="97"/>
    </row>
    <row r="73" spans="1:4" ht="25.5">
      <c r="A73" s="64" t="s">
        <v>77</v>
      </c>
      <c r="B73" s="97"/>
      <c r="C73" s="95"/>
      <c r="D73" s="97"/>
    </row>
    <row r="74" spans="1:4" ht="25.5">
      <c r="A74" s="65" t="s">
        <v>78</v>
      </c>
      <c r="B74" s="97"/>
      <c r="C74" s="95"/>
      <c r="D74" s="97"/>
    </row>
    <row r="75" spans="1:4" ht="12.75">
      <c r="A75" s="62" t="s">
        <v>79</v>
      </c>
      <c r="B75" s="113">
        <f>B71-B72-B73-B74</f>
        <v>107300883.72</v>
      </c>
      <c r="C75" s="113">
        <f>C71-C72-C73-C74</f>
        <v>86450666.08999997</v>
      </c>
      <c r="D75" s="113">
        <f>D71-D72-D73-D74</f>
        <v>75099249.91999999</v>
      </c>
    </row>
    <row r="76" spans="1:6" ht="12.75">
      <c r="A76" s="66" t="s">
        <v>80</v>
      </c>
      <c r="B76" s="114">
        <f>ROUND(D40*15/100,2)</f>
        <v>54260355.78</v>
      </c>
      <c r="C76" s="114">
        <f>ROUND(D40*15/100,2)</f>
        <v>54260355.78</v>
      </c>
      <c r="D76" s="114">
        <f>ROUND(D40*15/100,2)</f>
        <v>54260355.78</v>
      </c>
      <c r="E76" s="19"/>
      <c r="F76" s="3"/>
    </row>
    <row r="77" spans="1:6" ht="12.75">
      <c r="A77" s="67" t="s">
        <v>81</v>
      </c>
      <c r="B77" s="115">
        <f>ROUND(D41*15/100,2)</f>
        <v>0</v>
      </c>
      <c r="C77" s="115">
        <f>ROUND(D41*15/100,2)</f>
        <v>0</v>
      </c>
      <c r="D77" s="115">
        <f>ROUND(D41*15/100,2)</f>
        <v>0</v>
      </c>
      <c r="E77" s="19"/>
      <c r="F77" s="3"/>
    </row>
    <row r="78" spans="1:6" ht="12.75">
      <c r="A78" s="67" t="s">
        <v>82</v>
      </c>
      <c r="B78" s="115">
        <f>B75-B76</f>
        <v>53040527.94</v>
      </c>
      <c r="C78" s="115">
        <f>C75-C76</f>
        <v>32190310.309999973</v>
      </c>
      <c r="D78" s="115">
        <f>D75-D76</f>
        <v>20838894.139999986</v>
      </c>
      <c r="E78" s="19"/>
      <c r="F78" s="3"/>
    </row>
    <row r="79" spans="1:6" ht="12.75">
      <c r="A79" s="68" t="s">
        <v>83</v>
      </c>
      <c r="B79" s="116">
        <f>IF(B78&lt;0,B78*-1*100,0)</f>
        <v>0</v>
      </c>
      <c r="C79" s="131"/>
      <c r="D79" s="132"/>
      <c r="E79" s="19"/>
      <c r="F79" s="3"/>
    </row>
    <row r="80" spans="1:6" ht="42.75">
      <c r="A80" s="69" t="s">
        <v>84</v>
      </c>
      <c r="B80" s="127">
        <f>IF(D40&gt;0,B75/D40*100,0)</f>
        <v>29.66278478226026</v>
      </c>
      <c r="C80" s="127">
        <f>IF(D40&gt;0,C75/D40*100,0)</f>
        <v>23.89884792750069</v>
      </c>
      <c r="D80" s="128">
        <f>IF(D40&gt;0,D75/D40*100,0)</f>
        <v>20.76080653258329</v>
      </c>
      <c r="E80" s="19"/>
      <c r="F80" s="3"/>
    </row>
    <row r="81" spans="1:8" ht="12.75">
      <c r="A81" s="19"/>
      <c r="B81" s="20"/>
      <c r="C81" s="19"/>
      <c r="D81" s="19"/>
      <c r="E81" s="19"/>
      <c r="F81" s="19"/>
      <c r="G81" s="19"/>
      <c r="H81" s="3"/>
    </row>
    <row r="82" spans="1:7" ht="31.5" customHeight="1">
      <c r="A82" s="151" t="s">
        <v>85</v>
      </c>
      <c r="B82" s="146" t="s">
        <v>94</v>
      </c>
      <c r="C82" s="157" t="s">
        <v>90</v>
      </c>
      <c r="D82" s="158"/>
      <c r="E82" s="159"/>
      <c r="F82" s="146" t="s">
        <v>95</v>
      </c>
      <c r="G82" s="3"/>
    </row>
    <row r="83" spans="1:7" ht="12.75">
      <c r="A83" s="152"/>
      <c r="B83" s="147"/>
      <c r="C83" s="71" t="s">
        <v>93</v>
      </c>
      <c r="D83" s="43" t="s">
        <v>92</v>
      </c>
      <c r="E83" s="70" t="s">
        <v>91</v>
      </c>
      <c r="F83" s="147"/>
      <c r="G83" s="3"/>
    </row>
    <row r="84" spans="1:7" ht="12.75">
      <c r="A84" s="153"/>
      <c r="B84" s="72" t="s">
        <v>16</v>
      </c>
      <c r="C84" s="72" t="s">
        <v>23</v>
      </c>
      <c r="D84" s="47" t="s">
        <v>21</v>
      </c>
      <c r="E84" s="73" t="s">
        <v>22</v>
      </c>
      <c r="F84" s="74" t="s">
        <v>96</v>
      </c>
      <c r="G84" s="3"/>
    </row>
    <row r="85" spans="1:7" ht="12.75">
      <c r="A85" s="75" t="s">
        <v>86</v>
      </c>
      <c r="B85" s="131"/>
      <c r="C85" s="131"/>
      <c r="D85" s="131"/>
      <c r="E85" s="131"/>
      <c r="F85" s="98">
        <f>B79</f>
        <v>0</v>
      </c>
      <c r="G85" s="3"/>
    </row>
    <row r="86" spans="1:7" ht="12.75">
      <c r="A86" s="76" t="s">
        <v>87</v>
      </c>
      <c r="B86" s="95"/>
      <c r="C86" s="95"/>
      <c r="D86" s="97"/>
      <c r="E86" s="97"/>
      <c r="F86" s="97"/>
      <c r="G86" s="3"/>
    </row>
    <row r="87" spans="1:7" ht="12.75">
      <c r="A87" s="76" t="s">
        <v>88</v>
      </c>
      <c r="B87" s="95"/>
      <c r="C87" s="95"/>
      <c r="D87" s="97"/>
      <c r="E87" s="97"/>
      <c r="F87" s="97"/>
      <c r="G87" s="3"/>
    </row>
    <row r="88" spans="1:7" ht="12.75">
      <c r="A88" s="62" t="s">
        <v>89</v>
      </c>
      <c r="B88" s="117">
        <f>B86+B87</f>
        <v>0</v>
      </c>
      <c r="C88" s="117">
        <f>C86+C87</f>
        <v>0</v>
      </c>
      <c r="D88" s="117">
        <f>D86+D87</f>
        <v>0</v>
      </c>
      <c r="E88" s="117">
        <f>E86+E87</f>
        <v>0</v>
      </c>
      <c r="F88" s="117">
        <f>F86+F87</f>
        <v>0</v>
      </c>
      <c r="G88" s="3"/>
    </row>
    <row r="89" spans="1:8" ht="12.75">
      <c r="A89" s="19"/>
      <c r="B89" s="20"/>
      <c r="C89" s="19"/>
      <c r="D89" s="19"/>
      <c r="E89" s="19"/>
      <c r="F89" s="19"/>
      <c r="G89" s="19"/>
      <c r="H89" s="3"/>
    </row>
    <row r="90" spans="1:11" ht="21" customHeight="1">
      <c r="A90" s="161" t="s">
        <v>97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</row>
    <row r="91" spans="1:11" ht="71.25" customHeight="1">
      <c r="A91" s="160" t="s">
        <v>98</v>
      </c>
      <c r="B91" s="43" t="s">
        <v>101</v>
      </c>
      <c r="C91" s="43" t="s">
        <v>103</v>
      </c>
      <c r="D91" s="43" t="s">
        <v>105</v>
      </c>
      <c r="E91" s="43" t="s">
        <v>107</v>
      </c>
      <c r="F91" s="43" t="s">
        <v>108</v>
      </c>
      <c r="G91" s="43" t="s">
        <v>110</v>
      </c>
      <c r="H91" s="43" t="s">
        <v>112</v>
      </c>
      <c r="I91" s="43" t="s">
        <v>114</v>
      </c>
      <c r="J91" s="43" t="s">
        <v>117</v>
      </c>
      <c r="K91" s="43" t="s">
        <v>118</v>
      </c>
    </row>
    <row r="92" spans="1:11" ht="27" customHeight="1">
      <c r="A92" s="161"/>
      <c r="B92" s="72" t="s">
        <v>26</v>
      </c>
      <c r="C92" s="72" t="s">
        <v>102</v>
      </c>
      <c r="D92" s="72" t="s">
        <v>104</v>
      </c>
      <c r="E92" s="72" t="s">
        <v>106</v>
      </c>
      <c r="F92" s="72" t="s">
        <v>109</v>
      </c>
      <c r="G92" s="72" t="s">
        <v>111</v>
      </c>
      <c r="H92" s="72" t="s">
        <v>113</v>
      </c>
      <c r="I92" s="72" t="s">
        <v>115</v>
      </c>
      <c r="J92" s="72" t="s">
        <v>116</v>
      </c>
      <c r="K92" s="47" t="s">
        <v>119</v>
      </c>
    </row>
    <row r="93" spans="1:11" ht="12.75">
      <c r="A93" s="77" t="s">
        <v>25</v>
      </c>
      <c r="B93" s="118">
        <f>B76</f>
        <v>54260355.78</v>
      </c>
      <c r="C93" s="98">
        <f>B75</f>
        <v>107300883.72</v>
      </c>
      <c r="D93" s="98">
        <f>IF(B79&gt;0,B79,0)</f>
        <v>0</v>
      </c>
      <c r="E93" s="98">
        <f>D66-H66</f>
        <v>32201633.800000012</v>
      </c>
      <c r="F93" s="98">
        <f>B72</f>
        <v>0</v>
      </c>
      <c r="G93" s="98">
        <f aca="true" t="shared" si="4" ref="G93:G98">E93-D93-F93</f>
        <v>32201633.800000012</v>
      </c>
      <c r="H93" s="131"/>
      <c r="I93" s="114">
        <f>E93</f>
        <v>32201633.800000012</v>
      </c>
      <c r="J93" s="132"/>
      <c r="K93" s="119">
        <f>D93-J93</f>
        <v>0</v>
      </c>
    </row>
    <row r="94" spans="1:11" ht="12.75">
      <c r="A94" s="78" t="s">
        <v>45</v>
      </c>
      <c r="B94" s="133">
        <v>0</v>
      </c>
      <c r="C94" s="129">
        <v>0</v>
      </c>
      <c r="D94" s="129">
        <v>0</v>
      </c>
      <c r="E94" s="129">
        <v>16057501.8</v>
      </c>
      <c r="F94" s="129">
        <v>0</v>
      </c>
      <c r="G94" s="97">
        <f t="shared" si="4"/>
        <v>16057501.8</v>
      </c>
      <c r="H94" s="129">
        <v>15441605.99</v>
      </c>
      <c r="I94" s="115">
        <f>G94-H94-J94</f>
        <v>227885.34000000055</v>
      </c>
      <c r="J94" s="129">
        <v>388010.47</v>
      </c>
      <c r="K94" s="120">
        <v>0</v>
      </c>
    </row>
    <row r="95" spans="1:11" ht="12.75">
      <c r="A95" s="78" t="s">
        <v>46</v>
      </c>
      <c r="B95" s="133">
        <v>0</v>
      </c>
      <c r="C95" s="129">
        <v>0</v>
      </c>
      <c r="D95" s="129">
        <v>0</v>
      </c>
      <c r="E95" s="129">
        <v>13342566.79</v>
      </c>
      <c r="F95" s="129">
        <v>0</v>
      </c>
      <c r="G95" s="97">
        <f t="shared" si="4"/>
        <v>13342566.79</v>
      </c>
      <c r="H95" s="129">
        <v>12625365.35</v>
      </c>
      <c r="I95" s="115">
        <v>0</v>
      </c>
      <c r="J95" s="129">
        <v>717201.44</v>
      </c>
      <c r="K95" s="120">
        <v>0</v>
      </c>
    </row>
    <row r="96" spans="1:11" ht="12.75">
      <c r="A96" s="78" t="s">
        <v>99</v>
      </c>
      <c r="B96" s="133">
        <v>0</v>
      </c>
      <c r="C96" s="129">
        <v>0</v>
      </c>
      <c r="D96" s="129">
        <v>0</v>
      </c>
      <c r="E96" s="129">
        <v>8716784.55</v>
      </c>
      <c r="F96" s="129">
        <v>0</v>
      </c>
      <c r="G96" s="97">
        <f t="shared" si="4"/>
        <v>8716784.55</v>
      </c>
      <c r="H96" s="129">
        <v>8494201.83</v>
      </c>
      <c r="I96" s="115">
        <v>0</v>
      </c>
      <c r="J96" s="129">
        <v>222582.72</v>
      </c>
      <c r="K96" s="120">
        <v>0</v>
      </c>
    </row>
    <row r="97" spans="1:11" ht="12.75">
      <c r="A97" s="78" t="s">
        <v>36</v>
      </c>
      <c r="B97" s="133">
        <v>0</v>
      </c>
      <c r="C97" s="129">
        <v>0</v>
      </c>
      <c r="D97" s="129">
        <v>0</v>
      </c>
      <c r="E97" s="129">
        <v>7045104.57</v>
      </c>
      <c r="F97" s="129">
        <v>0</v>
      </c>
      <c r="G97" s="97">
        <f t="shared" si="4"/>
        <v>7045104.57</v>
      </c>
      <c r="H97" s="129">
        <v>6770287.15</v>
      </c>
      <c r="I97" s="115">
        <v>0</v>
      </c>
      <c r="J97" s="129">
        <v>274817.42</v>
      </c>
      <c r="K97" s="120">
        <v>0</v>
      </c>
    </row>
    <row r="98" spans="1:11" ht="12.75">
      <c r="A98" s="21" t="s">
        <v>100</v>
      </c>
      <c r="B98" s="134">
        <v>0</v>
      </c>
      <c r="C98" s="130">
        <v>0</v>
      </c>
      <c r="D98" s="130">
        <v>0</v>
      </c>
      <c r="E98" s="130">
        <v>0</v>
      </c>
      <c r="F98" s="130">
        <v>0</v>
      </c>
      <c r="G98" s="116">
        <f t="shared" si="4"/>
        <v>0</v>
      </c>
      <c r="H98" s="130">
        <v>0</v>
      </c>
      <c r="I98" s="116">
        <v>0</v>
      </c>
      <c r="J98" s="130">
        <v>0</v>
      </c>
      <c r="K98" s="121">
        <f>D98-J98</f>
        <v>0</v>
      </c>
    </row>
    <row r="99" spans="1:8" ht="12.75">
      <c r="A99" s="19"/>
      <c r="B99" s="20"/>
      <c r="C99" s="19"/>
      <c r="D99" s="19"/>
      <c r="E99" s="19"/>
      <c r="F99" s="19"/>
      <c r="G99" s="19"/>
      <c r="H99" s="3"/>
    </row>
    <row r="100" spans="1:8" ht="21">
      <c r="A100" s="79" t="s">
        <v>120</v>
      </c>
      <c r="B100" s="112">
        <v>0</v>
      </c>
      <c r="C100" s="19"/>
      <c r="D100" s="19"/>
      <c r="E100" s="19"/>
      <c r="F100" s="19"/>
      <c r="G100" s="19"/>
      <c r="H100" s="3"/>
    </row>
    <row r="101" spans="1:8" ht="21">
      <c r="A101" s="79" t="s">
        <v>121</v>
      </c>
      <c r="B101" s="112"/>
      <c r="C101" s="19"/>
      <c r="D101" s="19"/>
      <c r="E101" s="19"/>
      <c r="F101" s="19"/>
      <c r="G101" s="19"/>
      <c r="H101" s="3"/>
    </row>
    <row r="102" spans="1:8" ht="21">
      <c r="A102" s="79" t="s">
        <v>122</v>
      </c>
      <c r="B102" s="112">
        <f>B100-B101</f>
        <v>0</v>
      </c>
      <c r="C102" s="19"/>
      <c r="D102" s="19"/>
      <c r="E102" s="19"/>
      <c r="F102" s="19"/>
      <c r="G102" s="19"/>
      <c r="H102" s="3"/>
    </row>
    <row r="103" spans="1:8" ht="12.75">
      <c r="A103" s="19"/>
      <c r="B103" s="20"/>
      <c r="C103" s="19"/>
      <c r="D103" s="19"/>
      <c r="E103" s="19"/>
      <c r="F103" s="19"/>
      <c r="G103" s="19"/>
      <c r="H103" s="3"/>
    </row>
    <row r="104" spans="1:8" ht="31.5" customHeight="1">
      <c r="A104" s="151" t="s">
        <v>123</v>
      </c>
      <c r="B104" s="146" t="s">
        <v>94</v>
      </c>
      <c r="C104" s="157" t="s">
        <v>90</v>
      </c>
      <c r="D104" s="158"/>
      <c r="E104" s="159"/>
      <c r="F104" s="146" t="s">
        <v>95</v>
      </c>
      <c r="G104" s="19"/>
      <c r="H104" s="3"/>
    </row>
    <row r="105" spans="1:8" ht="12.75">
      <c r="A105" s="152"/>
      <c r="B105" s="147"/>
      <c r="C105" s="71" t="s">
        <v>93</v>
      </c>
      <c r="D105" s="43" t="s">
        <v>92</v>
      </c>
      <c r="E105" s="70" t="s">
        <v>91</v>
      </c>
      <c r="F105" s="147"/>
      <c r="G105" s="19"/>
      <c r="H105" s="3"/>
    </row>
    <row r="106" spans="1:8" ht="24.75" customHeight="1">
      <c r="A106" s="153"/>
      <c r="B106" s="72" t="s">
        <v>125</v>
      </c>
      <c r="C106" s="72" t="s">
        <v>126</v>
      </c>
      <c r="D106" s="47" t="s">
        <v>127</v>
      </c>
      <c r="E106" s="73" t="s">
        <v>128</v>
      </c>
      <c r="F106" s="47" t="s">
        <v>129</v>
      </c>
      <c r="G106" s="19"/>
      <c r="H106" s="3"/>
    </row>
    <row r="107" spans="1:8" ht="12.75">
      <c r="A107" s="75" t="s">
        <v>86</v>
      </c>
      <c r="B107" s="95"/>
      <c r="C107" s="95"/>
      <c r="D107" s="97"/>
      <c r="E107" s="97"/>
      <c r="F107" s="97">
        <f>B107-C107</f>
        <v>0</v>
      </c>
      <c r="G107" s="19"/>
      <c r="H107" s="3"/>
    </row>
    <row r="108" spans="1:8" ht="12.75">
      <c r="A108" s="76" t="s">
        <v>87</v>
      </c>
      <c r="B108" s="95"/>
      <c r="C108" s="95"/>
      <c r="D108" s="97"/>
      <c r="E108" s="97"/>
      <c r="F108" s="97">
        <f>B108-C108</f>
        <v>0</v>
      </c>
      <c r="G108" s="19"/>
      <c r="H108" s="3"/>
    </row>
    <row r="109" spans="1:8" ht="12.75">
      <c r="A109" s="76" t="s">
        <v>88</v>
      </c>
      <c r="B109" s="95"/>
      <c r="C109" s="95"/>
      <c r="D109" s="97"/>
      <c r="E109" s="97"/>
      <c r="F109" s="97">
        <f>B109-C109</f>
        <v>0</v>
      </c>
      <c r="G109" s="19"/>
      <c r="H109" s="3"/>
    </row>
    <row r="110" spans="1:8" ht="12.75">
      <c r="A110" s="62" t="s">
        <v>124</v>
      </c>
      <c r="B110" s="112">
        <f>SUM(B107:B109)</f>
        <v>0</v>
      </c>
      <c r="C110" s="112">
        <f>SUM(C107:C109)</f>
        <v>0</v>
      </c>
      <c r="D110" s="112">
        <f>SUM(D107:D109)</f>
        <v>0</v>
      </c>
      <c r="E110" s="112">
        <f>SUM(E107:E109)</f>
        <v>0</v>
      </c>
      <c r="F110" s="112">
        <f>SUM(F107:F109)</f>
        <v>0</v>
      </c>
      <c r="G110" s="19"/>
      <c r="H110" s="3"/>
    </row>
    <row r="111" spans="1:8" ht="12.75">
      <c r="A111" s="19"/>
      <c r="B111" s="20"/>
      <c r="C111" s="19"/>
      <c r="D111" s="19"/>
      <c r="E111" s="19"/>
      <c r="F111" s="19"/>
      <c r="G111" s="19"/>
      <c r="H111" s="3"/>
    </row>
    <row r="112" spans="1:5" ht="12.75">
      <c r="A112" s="146" t="s">
        <v>133</v>
      </c>
      <c r="B112" s="44" t="s">
        <v>2</v>
      </c>
      <c r="C112" s="44" t="s">
        <v>2</v>
      </c>
      <c r="D112" s="144" t="s">
        <v>3</v>
      </c>
      <c r="E112" s="145"/>
    </row>
    <row r="113" spans="1:5" ht="12.75">
      <c r="A113" s="147"/>
      <c r="B113" s="45" t="s">
        <v>4</v>
      </c>
      <c r="C113" s="45" t="s">
        <v>5</v>
      </c>
      <c r="D113" s="46" t="str">
        <f>CONCATENATE("Até o  ",B12)</f>
        <v>Até o  Bimestre</v>
      </c>
      <c r="E113" s="44" t="s">
        <v>6</v>
      </c>
    </row>
    <row r="114" spans="1:5" ht="12.75">
      <c r="A114" s="148"/>
      <c r="B114" s="48"/>
      <c r="C114" s="49" t="s">
        <v>9</v>
      </c>
      <c r="D114" s="49" t="s">
        <v>13</v>
      </c>
      <c r="E114" s="45" t="s">
        <v>18</v>
      </c>
    </row>
    <row r="115" spans="1:5" ht="12.75">
      <c r="A115" s="29" t="s">
        <v>130</v>
      </c>
      <c r="B115" s="103">
        <f>SUM(B116:B118)</f>
        <v>51702000</v>
      </c>
      <c r="C115" s="103">
        <f>SUM(C116:C118)</f>
        <v>59973417.339999996</v>
      </c>
      <c r="D115" s="103">
        <f>SUM(D116:D118)</f>
        <v>33263229.509999998</v>
      </c>
      <c r="E115" s="101">
        <f aca="true" t="shared" si="5" ref="E115:E121">IF(C115&gt;0,D115/C115*100,0)</f>
        <v>55.463288545698205</v>
      </c>
    </row>
    <row r="116" spans="1:5" ht="12.75">
      <c r="A116" s="29" t="s">
        <v>29</v>
      </c>
      <c r="B116" s="105">
        <v>50405000</v>
      </c>
      <c r="C116" s="105">
        <v>56285775.29</v>
      </c>
      <c r="D116" s="105">
        <v>30561176.38</v>
      </c>
      <c r="E116" s="104">
        <f t="shared" si="5"/>
        <v>54.2964474106296</v>
      </c>
    </row>
    <row r="117" spans="1:5" ht="12.75">
      <c r="A117" s="29" t="s">
        <v>42</v>
      </c>
      <c r="B117" s="105">
        <v>1297000</v>
      </c>
      <c r="C117" s="105">
        <v>3565842.05</v>
      </c>
      <c r="D117" s="105">
        <v>2621380.64</v>
      </c>
      <c r="E117" s="104">
        <f t="shared" si="5"/>
        <v>73.51364988250111</v>
      </c>
    </row>
    <row r="118" spans="1:5" ht="12.75">
      <c r="A118" s="29" t="s">
        <v>43</v>
      </c>
      <c r="B118" s="105">
        <v>0</v>
      </c>
      <c r="C118" s="105">
        <v>121800</v>
      </c>
      <c r="D118" s="105">
        <v>80672.49</v>
      </c>
      <c r="E118" s="104">
        <f t="shared" si="5"/>
        <v>66.23357142857144</v>
      </c>
    </row>
    <row r="119" spans="1:5" ht="12.75">
      <c r="A119" s="29" t="s">
        <v>131</v>
      </c>
      <c r="B119" s="105"/>
      <c r="C119" s="105"/>
      <c r="D119" s="105"/>
      <c r="E119" s="104">
        <f t="shared" si="5"/>
        <v>0</v>
      </c>
    </row>
    <row r="120" spans="1:5" ht="12.75">
      <c r="A120" s="30" t="s">
        <v>132</v>
      </c>
      <c r="B120" s="122">
        <v>424500</v>
      </c>
      <c r="C120" s="122">
        <v>424535.65</v>
      </c>
      <c r="D120" s="105">
        <v>175493.8</v>
      </c>
      <c r="E120" s="123">
        <f t="shared" si="5"/>
        <v>41.33782404375227</v>
      </c>
    </row>
    <row r="121" spans="1:5" ht="21">
      <c r="A121" s="79" t="s">
        <v>134</v>
      </c>
      <c r="B121" s="124">
        <f>B115+B119+B120</f>
        <v>52126500</v>
      </c>
      <c r="C121" s="124">
        <f>C115+C119+C120</f>
        <v>60397952.989999995</v>
      </c>
      <c r="D121" s="124">
        <f>D115+D119+D120</f>
        <v>33438723.31</v>
      </c>
      <c r="E121" s="124">
        <f t="shared" si="5"/>
        <v>55.36400102092268</v>
      </c>
    </row>
    <row r="122" spans="1:8" ht="12.75">
      <c r="A122" s="20"/>
      <c r="B122" s="22"/>
      <c r="C122" s="22"/>
      <c r="D122" s="22"/>
      <c r="E122" s="22"/>
      <c r="F122" s="3"/>
      <c r="G122" s="3"/>
      <c r="H122" s="3"/>
    </row>
    <row r="123" spans="1:10" ht="31.5">
      <c r="A123" s="141" t="s">
        <v>24</v>
      </c>
      <c r="B123" s="80" t="s">
        <v>10</v>
      </c>
      <c r="C123" s="44" t="s">
        <v>10</v>
      </c>
      <c r="D123" s="150" t="s">
        <v>11</v>
      </c>
      <c r="E123" s="137"/>
      <c r="F123" s="150" t="s">
        <v>12</v>
      </c>
      <c r="G123" s="137"/>
      <c r="H123" s="150" t="s">
        <v>57</v>
      </c>
      <c r="I123" s="137"/>
      <c r="J123" s="81" t="s">
        <v>47</v>
      </c>
    </row>
    <row r="124" spans="1:10" ht="12.75">
      <c r="A124" s="142"/>
      <c r="B124" s="82" t="s">
        <v>4</v>
      </c>
      <c r="C124" s="45" t="s">
        <v>5</v>
      </c>
      <c r="D124" s="44" t="str">
        <f>CONCATENATE("Até o  ",B12)</f>
        <v>Até o  Bimestre</v>
      </c>
      <c r="E124" s="55" t="s">
        <v>6</v>
      </c>
      <c r="F124" s="44" t="str">
        <f>CONCATENATE("Até o  ",B12)</f>
        <v>Até o  Bimestre</v>
      </c>
      <c r="G124" s="55" t="s">
        <v>6</v>
      </c>
      <c r="H124" s="44" t="str">
        <f>CONCATENATE("Até o  ",D12)</f>
        <v>Até o  </v>
      </c>
      <c r="I124" s="55" t="s">
        <v>6</v>
      </c>
      <c r="J124" s="83"/>
    </row>
    <row r="125" spans="1:10" ht="12.75">
      <c r="A125" s="143"/>
      <c r="B125" s="84"/>
      <c r="C125" s="49" t="s">
        <v>9</v>
      </c>
      <c r="D125" s="85" t="s">
        <v>13</v>
      </c>
      <c r="E125" s="86" t="s">
        <v>143</v>
      </c>
      <c r="F125" s="85" t="s">
        <v>14</v>
      </c>
      <c r="G125" s="86" t="s">
        <v>144</v>
      </c>
      <c r="H125" s="85" t="s">
        <v>19</v>
      </c>
      <c r="I125" s="86" t="s">
        <v>145</v>
      </c>
      <c r="J125" s="87" t="s">
        <v>15</v>
      </c>
    </row>
    <row r="126" spans="1:10" ht="12.75">
      <c r="A126" s="88" t="s">
        <v>135</v>
      </c>
      <c r="B126" s="101">
        <f>SUM(B127:B128)</f>
        <v>11099000</v>
      </c>
      <c r="C126" s="101">
        <f>SUM(C127:C128)</f>
        <v>13500110.93</v>
      </c>
      <c r="D126" s="101">
        <f>SUM(D127:D128)</f>
        <v>7311354.21</v>
      </c>
      <c r="E126" s="125">
        <f aca="true" t="shared" si="6" ref="E126:E147">IF(C126&gt;0,D126/C126*100,0)</f>
        <v>54.1577343172246</v>
      </c>
      <c r="F126" s="103">
        <f>SUM(F127:F128)</f>
        <v>6651008.87</v>
      </c>
      <c r="G126" s="101">
        <f aca="true" t="shared" si="7" ref="G126:G147">IF(C126&gt;0,F126/C126*100,0)</f>
        <v>49.266327547132235</v>
      </c>
      <c r="H126" s="103">
        <f>SUM(H127:H128)</f>
        <v>5627588.45</v>
      </c>
      <c r="I126" s="101">
        <f aca="true" t="shared" si="8" ref="I126:I147">IF(C126&gt;0,H126/C126*100,0)</f>
        <v>41.68549783909072</v>
      </c>
      <c r="J126" s="101">
        <f>SUM(J127:J128)</f>
        <v>0</v>
      </c>
    </row>
    <row r="127" spans="1:10" ht="12.75">
      <c r="A127" s="89" t="s">
        <v>64</v>
      </c>
      <c r="B127" s="104">
        <v>11099000</v>
      </c>
      <c r="C127" s="104">
        <v>13300486.93</v>
      </c>
      <c r="D127" s="104">
        <v>7171474.39</v>
      </c>
      <c r="E127" s="125">
        <f t="shared" si="6"/>
        <v>53.91888603585132</v>
      </c>
      <c r="F127" s="105">
        <v>6533406.45</v>
      </c>
      <c r="G127" s="104">
        <f t="shared" si="7"/>
        <v>49.12155836387864</v>
      </c>
      <c r="H127" s="105">
        <v>5524545.47</v>
      </c>
      <c r="I127" s="104">
        <f t="shared" si="8"/>
        <v>41.53641516341086</v>
      </c>
      <c r="J127" s="104"/>
    </row>
    <row r="128" spans="1:10" ht="12.75">
      <c r="A128" s="89" t="s">
        <v>65</v>
      </c>
      <c r="B128" s="104">
        <v>0</v>
      </c>
      <c r="C128" s="104">
        <v>199624</v>
      </c>
      <c r="D128" s="104">
        <v>139879.82</v>
      </c>
      <c r="E128" s="125">
        <f t="shared" si="6"/>
        <v>70.07164469202101</v>
      </c>
      <c r="F128" s="105">
        <v>117602.42</v>
      </c>
      <c r="G128" s="104">
        <f t="shared" si="7"/>
        <v>58.911964493247304</v>
      </c>
      <c r="H128" s="105">
        <v>103042.98</v>
      </c>
      <c r="I128" s="104">
        <f t="shared" si="8"/>
        <v>51.61853284174247</v>
      </c>
      <c r="J128" s="104"/>
    </row>
    <row r="129" spans="1:10" ht="12.75">
      <c r="A129" s="90" t="s">
        <v>136</v>
      </c>
      <c r="B129" s="105">
        <f>SUM(B130:B131)</f>
        <v>37969000</v>
      </c>
      <c r="C129" s="105">
        <f>SUM(C130:C131)</f>
        <v>54557249.980000004</v>
      </c>
      <c r="D129" s="104">
        <f>SUM(D130:D131)</f>
        <v>45692554.77</v>
      </c>
      <c r="E129" s="125">
        <f t="shared" si="6"/>
        <v>83.75157249815618</v>
      </c>
      <c r="F129" s="105">
        <f>SUM(F130:F131)</f>
        <v>24636106.86</v>
      </c>
      <c r="G129" s="104">
        <f t="shared" si="7"/>
        <v>45.15643084838639</v>
      </c>
      <c r="H129" s="105">
        <f>SUM(H130:H131)</f>
        <v>24086274.46</v>
      </c>
      <c r="I129" s="104">
        <f t="shared" si="8"/>
        <v>44.14862271985799</v>
      </c>
      <c r="J129" s="104">
        <f>SUM(J130:J131)</f>
        <v>0</v>
      </c>
    </row>
    <row r="130" spans="1:10" ht="12.75">
      <c r="A130" s="89" t="s">
        <v>64</v>
      </c>
      <c r="B130" s="105">
        <v>37969000</v>
      </c>
      <c r="C130" s="105">
        <v>54336387.13</v>
      </c>
      <c r="D130" s="104">
        <v>45672835.06</v>
      </c>
      <c r="E130" s="125">
        <f t="shared" si="6"/>
        <v>84.05570828757455</v>
      </c>
      <c r="F130" s="105">
        <v>24616387.15</v>
      </c>
      <c r="G130" s="104">
        <f t="shared" si="7"/>
        <v>45.30368773158437</v>
      </c>
      <c r="H130" s="105">
        <v>24067093.46</v>
      </c>
      <c r="I130" s="104">
        <f t="shared" si="8"/>
        <v>44.29277456820858</v>
      </c>
      <c r="J130" s="104"/>
    </row>
    <row r="131" spans="1:10" ht="12.75">
      <c r="A131" s="89" t="s">
        <v>67</v>
      </c>
      <c r="B131" s="105">
        <v>0</v>
      </c>
      <c r="C131" s="105">
        <v>220862.85</v>
      </c>
      <c r="D131" s="104">
        <v>19719.71</v>
      </c>
      <c r="E131" s="125">
        <f t="shared" si="6"/>
        <v>8.928486615109783</v>
      </c>
      <c r="F131" s="105">
        <v>19719.71</v>
      </c>
      <c r="G131" s="104">
        <f t="shared" si="7"/>
        <v>8.928486615109783</v>
      </c>
      <c r="H131" s="105">
        <v>19181</v>
      </c>
      <c r="I131" s="104">
        <f t="shared" si="8"/>
        <v>8.684575065476153</v>
      </c>
      <c r="J131" s="104"/>
    </row>
    <row r="132" spans="1:10" ht="12.75">
      <c r="A132" s="90" t="s">
        <v>137</v>
      </c>
      <c r="B132" s="105">
        <f>SUM(B133:B134)</f>
        <v>1872000</v>
      </c>
      <c r="C132" s="105">
        <f>SUM(C133:C134)</f>
        <v>3054528.79</v>
      </c>
      <c r="D132" s="104">
        <f>SUM(D133:D134)</f>
        <v>1337083.53</v>
      </c>
      <c r="E132" s="125">
        <f t="shared" si="6"/>
        <v>43.773806761205876</v>
      </c>
      <c r="F132" s="105">
        <f>SUM(F133:F134)</f>
        <v>1076002.35</v>
      </c>
      <c r="G132" s="104">
        <f t="shared" si="7"/>
        <v>35.226459594116314</v>
      </c>
      <c r="H132" s="105">
        <f>SUM(H133:H134)</f>
        <v>807069.35</v>
      </c>
      <c r="I132" s="104">
        <f t="shared" si="8"/>
        <v>26.422057393670855</v>
      </c>
      <c r="J132" s="104">
        <f>SUM(J133:J134)</f>
        <v>0</v>
      </c>
    </row>
    <row r="133" spans="1:10" ht="12.75">
      <c r="A133" s="89" t="s">
        <v>64</v>
      </c>
      <c r="B133" s="105">
        <v>1872000</v>
      </c>
      <c r="C133" s="105">
        <v>3054528.79</v>
      </c>
      <c r="D133" s="104">
        <v>1337083.53</v>
      </c>
      <c r="E133" s="125">
        <f t="shared" si="6"/>
        <v>43.773806761205876</v>
      </c>
      <c r="F133" s="105">
        <v>1076002.35</v>
      </c>
      <c r="G133" s="104">
        <f t="shared" si="7"/>
        <v>35.226459594116314</v>
      </c>
      <c r="H133" s="105">
        <v>807069.35</v>
      </c>
      <c r="I133" s="104">
        <f t="shared" si="8"/>
        <v>26.422057393670855</v>
      </c>
      <c r="J133" s="104"/>
    </row>
    <row r="134" spans="1:10" ht="12.75">
      <c r="A134" s="89" t="s">
        <v>67</v>
      </c>
      <c r="B134" s="105"/>
      <c r="C134" s="105"/>
      <c r="D134" s="104"/>
      <c r="E134" s="125">
        <f t="shared" si="6"/>
        <v>0</v>
      </c>
      <c r="F134" s="105"/>
      <c r="G134" s="104">
        <f t="shared" si="7"/>
        <v>0</v>
      </c>
      <c r="H134" s="105"/>
      <c r="I134" s="104">
        <f t="shared" si="8"/>
        <v>0</v>
      </c>
      <c r="J134" s="104"/>
    </row>
    <row r="135" spans="1:10" ht="12.75">
      <c r="A135" s="90" t="s">
        <v>138</v>
      </c>
      <c r="B135" s="105">
        <f>SUM(B136:B137)</f>
        <v>1165900</v>
      </c>
      <c r="C135" s="105">
        <f>SUM(C136:C137)</f>
        <v>1608700.89</v>
      </c>
      <c r="D135" s="104">
        <f>SUM(D136:D137)</f>
        <v>885497.31</v>
      </c>
      <c r="E135" s="125">
        <f t="shared" si="6"/>
        <v>55.04424815728175</v>
      </c>
      <c r="F135" s="105">
        <f>SUM(F136:F137)</f>
        <v>885497.31</v>
      </c>
      <c r="G135" s="104">
        <f t="shared" si="7"/>
        <v>55.04424815728175</v>
      </c>
      <c r="H135" s="105">
        <f>SUM(H136:H137)</f>
        <v>805497.31</v>
      </c>
      <c r="I135" s="104">
        <f t="shared" si="8"/>
        <v>50.07129137598725</v>
      </c>
      <c r="J135" s="104">
        <f>SUM(J136:J137)</f>
        <v>0</v>
      </c>
    </row>
    <row r="136" spans="1:10" ht="12.75">
      <c r="A136" s="89" t="s">
        <v>64</v>
      </c>
      <c r="B136" s="105">
        <v>1105900</v>
      </c>
      <c r="C136" s="105">
        <v>1548700.89</v>
      </c>
      <c r="D136" s="104">
        <v>885497.31</v>
      </c>
      <c r="E136" s="125">
        <f t="shared" si="6"/>
        <v>57.176780598350405</v>
      </c>
      <c r="F136" s="105">
        <v>885497.31</v>
      </c>
      <c r="G136" s="104">
        <f t="shared" si="7"/>
        <v>57.176780598350405</v>
      </c>
      <c r="H136" s="105">
        <v>805497.31</v>
      </c>
      <c r="I136" s="104">
        <f t="shared" si="8"/>
        <v>52.01116078650927</v>
      </c>
      <c r="J136" s="104"/>
    </row>
    <row r="137" spans="1:10" ht="12.75">
      <c r="A137" s="89" t="s">
        <v>67</v>
      </c>
      <c r="B137" s="105">
        <v>60000</v>
      </c>
      <c r="C137" s="105">
        <v>60000</v>
      </c>
      <c r="D137" s="104">
        <v>0</v>
      </c>
      <c r="E137" s="125">
        <f t="shared" si="6"/>
        <v>0</v>
      </c>
      <c r="F137" s="105">
        <v>0</v>
      </c>
      <c r="G137" s="104">
        <f t="shared" si="7"/>
        <v>0</v>
      </c>
      <c r="H137" s="105">
        <v>0</v>
      </c>
      <c r="I137" s="104">
        <f t="shared" si="8"/>
        <v>0</v>
      </c>
      <c r="J137" s="104"/>
    </row>
    <row r="138" spans="1:10" ht="12.75">
      <c r="A138" s="90" t="s">
        <v>139</v>
      </c>
      <c r="B138" s="105">
        <f>SUM(B139:B140)</f>
        <v>946000</v>
      </c>
      <c r="C138" s="105">
        <f>SUM(C139:C140)</f>
        <v>1866856.03</v>
      </c>
      <c r="D138" s="104">
        <f>SUM(D139:D140)</f>
        <v>1431123.32</v>
      </c>
      <c r="E138" s="125">
        <f t="shared" si="6"/>
        <v>76.65954401422161</v>
      </c>
      <c r="F138" s="105">
        <f>SUM(F139:F140)</f>
        <v>1245053.32</v>
      </c>
      <c r="G138" s="104">
        <f t="shared" si="7"/>
        <v>66.69251940118811</v>
      </c>
      <c r="H138" s="105">
        <f>SUM(H139:H140)</f>
        <v>1065453.32</v>
      </c>
      <c r="I138" s="104">
        <f t="shared" si="8"/>
        <v>57.072066773140506</v>
      </c>
      <c r="J138" s="104">
        <f>SUM(J139:J140)</f>
        <v>0</v>
      </c>
    </row>
    <row r="139" spans="1:10" ht="12.75">
      <c r="A139" s="89" t="s">
        <v>64</v>
      </c>
      <c r="B139" s="105">
        <v>856000</v>
      </c>
      <c r="C139" s="105">
        <v>1764356.03</v>
      </c>
      <c r="D139" s="104">
        <v>1418623.32</v>
      </c>
      <c r="E139" s="125">
        <f t="shared" si="6"/>
        <v>80.40459498415407</v>
      </c>
      <c r="F139" s="105">
        <v>1245053.32</v>
      </c>
      <c r="G139" s="104">
        <f t="shared" si="7"/>
        <v>70.56701135314509</v>
      </c>
      <c r="H139" s="105">
        <v>1065453.32</v>
      </c>
      <c r="I139" s="104">
        <f t="shared" si="8"/>
        <v>60.387659966792526</v>
      </c>
      <c r="J139" s="104"/>
    </row>
    <row r="140" spans="1:10" ht="12.75">
      <c r="A140" s="89" t="s">
        <v>67</v>
      </c>
      <c r="B140" s="105">
        <v>90000</v>
      </c>
      <c r="C140" s="105">
        <v>102500</v>
      </c>
      <c r="D140" s="104">
        <v>12500</v>
      </c>
      <c r="E140" s="125">
        <f t="shared" si="6"/>
        <v>12.195121951219512</v>
      </c>
      <c r="F140" s="105">
        <v>0</v>
      </c>
      <c r="G140" s="104">
        <f t="shared" si="7"/>
        <v>0</v>
      </c>
      <c r="H140" s="105">
        <v>0</v>
      </c>
      <c r="I140" s="104">
        <f t="shared" si="8"/>
        <v>0</v>
      </c>
      <c r="J140" s="104"/>
    </row>
    <row r="141" spans="1:10" ht="12.75">
      <c r="A141" s="90" t="s">
        <v>140</v>
      </c>
      <c r="B141" s="105">
        <f>SUM(B142:B143)</f>
        <v>0</v>
      </c>
      <c r="C141" s="105">
        <f>SUM(C142:C143)</f>
        <v>0</v>
      </c>
      <c r="D141" s="104">
        <f>SUM(D142:D143)</f>
        <v>0</v>
      </c>
      <c r="E141" s="125">
        <f t="shared" si="6"/>
        <v>0</v>
      </c>
      <c r="F141" s="105">
        <f>SUM(F142:F143)</f>
        <v>0</v>
      </c>
      <c r="G141" s="104">
        <f t="shared" si="7"/>
        <v>0</v>
      </c>
      <c r="H141" s="105">
        <f>SUM(H142:H143)</f>
        <v>0</v>
      </c>
      <c r="I141" s="104">
        <f t="shared" si="8"/>
        <v>0</v>
      </c>
      <c r="J141" s="104">
        <f>SUM(J142:J143)</f>
        <v>0</v>
      </c>
    </row>
    <row r="142" spans="1:10" ht="12.75">
      <c r="A142" s="89" t="s">
        <v>64</v>
      </c>
      <c r="B142" s="105"/>
      <c r="C142" s="105"/>
      <c r="D142" s="104"/>
      <c r="E142" s="125">
        <f t="shared" si="6"/>
        <v>0</v>
      </c>
      <c r="F142" s="105"/>
      <c r="G142" s="104">
        <f t="shared" si="7"/>
        <v>0</v>
      </c>
      <c r="H142" s="105"/>
      <c r="I142" s="104">
        <f t="shared" si="8"/>
        <v>0</v>
      </c>
      <c r="J142" s="104"/>
    </row>
    <row r="143" spans="1:10" ht="12.75">
      <c r="A143" s="89" t="s">
        <v>67</v>
      </c>
      <c r="B143" s="105"/>
      <c r="C143" s="105"/>
      <c r="D143" s="104"/>
      <c r="E143" s="125">
        <f t="shared" si="6"/>
        <v>0</v>
      </c>
      <c r="F143" s="105"/>
      <c r="G143" s="104">
        <f t="shared" si="7"/>
        <v>0</v>
      </c>
      <c r="H143" s="105"/>
      <c r="I143" s="104">
        <f t="shared" si="8"/>
        <v>0</v>
      </c>
      <c r="J143" s="104"/>
    </row>
    <row r="144" spans="1:10" ht="12.75">
      <c r="A144" s="90" t="s">
        <v>141</v>
      </c>
      <c r="B144" s="105">
        <f>SUM(B145:B146)</f>
        <v>43840200</v>
      </c>
      <c r="C144" s="105">
        <f>SUM(C145:C146)</f>
        <v>43865200</v>
      </c>
      <c r="D144" s="104">
        <f>SUM(D145:D146)</f>
        <v>19706137.59</v>
      </c>
      <c r="E144" s="125">
        <f t="shared" si="6"/>
        <v>44.924308084768796</v>
      </c>
      <c r="F144" s="105">
        <f>SUM(F145:F146)</f>
        <v>18902675.37</v>
      </c>
      <c r="G144" s="104">
        <f t="shared" si="7"/>
        <v>43.0926460383174</v>
      </c>
      <c r="H144" s="105">
        <f>SUM(H145:H146)</f>
        <v>16210144.61</v>
      </c>
      <c r="I144" s="104">
        <f t="shared" si="8"/>
        <v>36.95445275525929</v>
      </c>
      <c r="J144" s="104">
        <f>SUM(J145:J146)</f>
        <v>0</v>
      </c>
    </row>
    <row r="145" spans="1:10" ht="12.75">
      <c r="A145" s="89" t="s">
        <v>64</v>
      </c>
      <c r="B145" s="105">
        <v>43490200</v>
      </c>
      <c r="C145" s="105">
        <v>43515200</v>
      </c>
      <c r="D145" s="104">
        <v>19632272.84</v>
      </c>
      <c r="E145" s="125">
        <f t="shared" si="6"/>
        <v>45.11589706585285</v>
      </c>
      <c r="F145" s="105">
        <v>18829770.62</v>
      </c>
      <c r="G145" s="104">
        <f t="shared" si="7"/>
        <v>43.27170878221863</v>
      </c>
      <c r="H145" s="105">
        <v>16137239.86</v>
      </c>
      <c r="I145" s="104">
        <f t="shared" si="8"/>
        <v>37.08414498841784</v>
      </c>
      <c r="J145" s="104"/>
    </row>
    <row r="146" spans="1:10" ht="12.75">
      <c r="A146" s="91" t="s">
        <v>67</v>
      </c>
      <c r="B146" s="105">
        <v>350000</v>
      </c>
      <c r="C146" s="105">
        <v>350000</v>
      </c>
      <c r="D146" s="123">
        <v>73864.75</v>
      </c>
      <c r="E146" s="125">
        <f t="shared" si="6"/>
        <v>21.104214285714285</v>
      </c>
      <c r="F146" s="105">
        <v>72904.75</v>
      </c>
      <c r="G146" s="104">
        <f t="shared" si="7"/>
        <v>20.82992857142857</v>
      </c>
      <c r="H146" s="105">
        <v>72904.75</v>
      </c>
      <c r="I146" s="104">
        <f t="shared" si="8"/>
        <v>20.82992857142857</v>
      </c>
      <c r="J146" s="104"/>
    </row>
    <row r="147" spans="1:10" ht="21">
      <c r="A147" s="79" t="s">
        <v>142</v>
      </c>
      <c r="B147" s="126">
        <f>B126+B129+B132+B135+B138+B141+B144</f>
        <v>96892100</v>
      </c>
      <c r="C147" s="112">
        <f>C126+C129+C132+C135+C138+C141+C144</f>
        <v>118452646.62</v>
      </c>
      <c r="D147" s="112">
        <f>D126+D129+D132+D135+D138+D141+D144</f>
        <v>76363750.73</v>
      </c>
      <c r="E147" s="112">
        <f t="shared" si="6"/>
        <v>64.46774547383262</v>
      </c>
      <c r="F147" s="112">
        <f>F126+F129+F132+F135+F138+F141+F144</f>
        <v>53396344.08</v>
      </c>
      <c r="G147" s="112">
        <f t="shared" si="7"/>
        <v>45.0782195279243</v>
      </c>
      <c r="H147" s="112">
        <f>H126+H129+H132+H135+H138+H141+H144</f>
        <v>48602027.5</v>
      </c>
      <c r="I147" s="112">
        <f t="shared" si="8"/>
        <v>41.03076536222691</v>
      </c>
      <c r="J147" s="112">
        <f>J126+J129+J132+J135+J138+J141+J144</f>
        <v>0</v>
      </c>
    </row>
    <row r="148" spans="1:8" ht="12.75">
      <c r="A148" s="24"/>
      <c r="B148" s="25"/>
      <c r="C148" s="26"/>
      <c r="D148" s="26"/>
      <c r="E148" s="26"/>
      <c r="F148" s="23"/>
      <c r="G148" s="23"/>
      <c r="H148" s="23"/>
    </row>
    <row r="149" spans="1:10" ht="12.75" customHeight="1">
      <c r="A149" s="146" t="s">
        <v>146</v>
      </c>
      <c r="B149" s="80" t="s">
        <v>10</v>
      </c>
      <c r="C149" s="44" t="s">
        <v>10</v>
      </c>
      <c r="D149" s="150" t="s">
        <v>11</v>
      </c>
      <c r="E149" s="137"/>
      <c r="F149" s="150" t="s">
        <v>12</v>
      </c>
      <c r="G149" s="137"/>
      <c r="H149" s="150" t="s">
        <v>57</v>
      </c>
      <c r="I149" s="137"/>
      <c r="J149" s="81" t="s">
        <v>47</v>
      </c>
    </row>
    <row r="150" spans="1:10" ht="12.75">
      <c r="A150" s="147"/>
      <c r="B150" s="82" t="s">
        <v>4</v>
      </c>
      <c r="C150" s="45" t="s">
        <v>5</v>
      </c>
      <c r="D150" s="44" t="str">
        <f>CONCATENATE("Até o  ",B39)</f>
        <v>Até o  </v>
      </c>
      <c r="E150" s="55" t="s">
        <v>6</v>
      </c>
      <c r="F150" s="44" t="str">
        <f>CONCATENATE("Até o  ",B39)</f>
        <v>Até o  </v>
      </c>
      <c r="G150" s="55" t="s">
        <v>6</v>
      </c>
      <c r="H150" s="44" t="str">
        <f>CONCATENATE("Até o  ",D39)</f>
        <v>Até o  </v>
      </c>
      <c r="I150" s="55" t="s">
        <v>6</v>
      </c>
      <c r="J150" s="83"/>
    </row>
    <row r="151" spans="1:10" ht="12.75">
      <c r="A151" s="148"/>
      <c r="B151" s="84"/>
      <c r="C151" s="49" t="s">
        <v>9</v>
      </c>
      <c r="D151" s="85" t="s">
        <v>13</v>
      </c>
      <c r="E151" s="86" t="s">
        <v>143</v>
      </c>
      <c r="F151" s="85" t="s">
        <v>14</v>
      </c>
      <c r="G151" s="86" t="s">
        <v>144</v>
      </c>
      <c r="H151" s="85" t="s">
        <v>19</v>
      </c>
      <c r="I151" s="86" t="s">
        <v>145</v>
      </c>
      <c r="J151" s="87" t="s">
        <v>15</v>
      </c>
    </row>
    <row r="152" spans="1:10" ht="12.75">
      <c r="A152" s="88" t="s">
        <v>147</v>
      </c>
      <c r="B152" s="98">
        <f>B45+B126</f>
        <v>47838000</v>
      </c>
      <c r="C152" s="98">
        <f>C45+C126</f>
        <v>51460110.93</v>
      </c>
      <c r="D152" s="98">
        <f>D45+D126</f>
        <v>25585324.21</v>
      </c>
      <c r="E152" s="102">
        <f aca="true" t="shared" si="9" ref="E152:E161">IF(C152&gt;0,D152/C152*100,0)</f>
        <v>49.71875059656037</v>
      </c>
      <c r="F152" s="96">
        <f>F45+F126</f>
        <v>23883758.78</v>
      </c>
      <c r="G152" s="98">
        <f aca="true" t="shared" si="10" ref="G152:G161">IF(C152&gt;0,F152/C152*100,0)</f>
        <v>46.412178964185536</v>
      </c>
      <c r="H152" s="96">
        <f>H45+H126</f>
        <v>19861292.75</v>
      </c>
      <c r="I152" s="98">
        <f aca="true" t="shared" si="11" ref="I152:I161">IF(C152&gt;0,H152/C152*100,0)</f>
        <v>38.5955109521953</v>
      </c>
      <c r="J152" s="98">
        <f>J45+J126</f>
        <v>0</v>
      </c>
    </row>
    <row r="153" spans="1:10" ht="12.75">
      <c r="A153" s="90" t="s">
        <v>148</v>
      </c>
      <c r="B153" s="97">
        <f>B48+B129</f>
        <v>156956000</v>
      </c>
      <c r="C153" s="97">
        <f>C48+C129</f>
        <v>177238392.74</v>
      </c>
      <c r="D153" s="97">
        <f>D48+D129</f>
        <v>112929939.06</v>
      </c>
      <c r="E153" s="102">
        <f t="shared" si="9"/>
        <v>63.716408907895406</v>
      </c>
      <c r="F153" s="95">
        <f>F48+F129</f>
        <v>77238858.41</v>
      </c>
      <c r="G153" s="97">
        <f t="shared" si="10"/>
        <v>43.57907855963555</v>
      </c>
      <c r="H153" s="95">
        <f>H48+H129</f>
        <v>70448569.47</v>
      </c>
      <c r="I153" s="97">
        <f t="shared" si="11"/>
        <v>39.74791713065497</v>
      </c>
      <c r="J153" s="97">
        <f>J48+J129</f>
        <v>0</v>
      </c>
    </row>
    <row r="154" spans="1:10" ht="12.75">
      <c r="A154" s="90" t="s">
        <v>149</v>
      </c>
      <c r="B154" s="97">
        <f>B51+B132</f>
        <v>12961000</v>
      </c>
      <c r="C154" s="97">
        <f>C51+C132</f>
        <v>14484728.79</v>
      </c>
      <c r="D154" s="97">
        <f>D51+D132</f>
        <v>10044607.829999998</v>
      </c>
      <c r="E154" s="102">
        <f t="shared" si="9"/>
        <v>69.34619194896227</v>
      </c>
      <c r="F154" s="95">
        <f>F51+F132</f>
        <v>8567658.34</v>
      </c>
      <c r="G154" s="97">
        <f t="shared" si="10"/>
        <v>59.1495944743885</v>
      </c>
      <c r="H154" s="95">
        <f>H51+H132</f>
        <v>7568463.51</v>
      </c>
      <c r="I154" s="97">
        <f t="shared" si="11"/>
        <v>52.25133048556031</v>
      </c>
      <c r="J154" s="97">
        <f>J51+J132</f>
        <v>0</v>
      </c>
    </row>
    <row r="155" spans="1:10" ht="12.75">
      <c r="A155" s="90" t="s">
        <v>150</v>
      </c>
      <c r="B155" s="97">
        <f>B54+B135</f>
        <v>2868000</v>
      </c>
      <c r="C155" s="97">
        <f>C54+C135</f>
        <v>3350733.8899999997</v>
      </c>
      <c r="D155" s="97">
        <f>D54+D135</f>
        <v>1326331.34</v>
      </c>
      <c r="E155" s="102">
        <f t="shared" si="9"/>
        <v>39.58330871807908</v>
      </c>
      <c r="F155" s="95">
        <f>F54+F135</f>
        <v>1305311.3</v>
      </c>
      <c r="G155" s="97">
        <f t="shared" si="10"/>
        <v>38.95598226691766</v>
      </c>
      <c r="H155" s="95">
        <f>H54+H135</f>
        <v>1088833.77</v>
      </c>
      <c r="I155" s="97">
        <f t="shared" si="11"/>
        <v>32.49538178037768</v>
      </c>
      <c r="J155" s="97">
        <f>J54+J135</f>
        <v>0</v>
      </c>
    </row>
    <row r="156" spans="1:10" ht="12.75">
      <c r="A156" s="90" t="s">
        <v>151</v>
      </c>
      <c r="B156" s="97">
        <f>B57+B138</f>
        <v>4261000</v>
      </c>
      <c r="C156" s="97">
        <f>C57+C138</f>
        <v>5906856.03</v>
      </c>
      <c r="D156" s="97">
        <f>D57+D138</f>
        <v>2499441.84</v>
      </c>
      <c r="E156" s="102">
        <f t="shared" si="9"/>
        <v>42.314250208668106</v>
      </c>
      <c r="F156" s="95">
        <f>F57+F138</f>
        <v>2273379.59</v>
      </c>
      <c r="G156" s="97">
        <f t="shared" si="10"/>
        <v>38.487133907680494</v>
      </c>
      <c r="H156" s="95">
        <f>H57+H138</f>
        <v>1852839.17</v>
      </c>
      <c r="I156" s="97">
        <f t="shared" si="11"/>
        <v>31.36760335091492</v>
      </c>
      <c r="J156" s="97">
        <f>J57+J138</f>
        <v>0</v>
      </c>
    </row>
    <row r="157" spans="1:10" ht="12.75">
      <c r="A157" s="90" t="s">
        <v>152</v>
      </c>
      <c r="B157" s="97">
        <f>B60+B141</f>
        <v>0</v>
      </c>
      <c r="C157" s="97">
        <f>C60+C141</f>
        <v>0</v>
      </c>
      <c r="D157" s="97">
        <f>D60+D141</f>
        <v>0</v>
      </c>
      <c r="E157" s="102">
        <f t="shared" si="9"/>
        <v>0</v>
      </c>
      <c r="F157" s="95">
        <f>F60+F141</f>
        <v>0</v>
      </c>
      <c r="G157" s="97">
        <f t="shared" si="10"/>
        <v>0</v>
      </c>
      <c r="H157" s="95">
        <f>H60+H141</f>
        <v>0</v>
      </c>
      <c r="I157" s="97">
        <f t="shared" si="11"/>
        <v>0</v>
      </c>
      <c r="J157" s="97">
        <f>J60+J141</f>
        <v>0</v>
      </c>
    </row>
    <row r="158" spans="1:10" ht="12.75">
      <c r="A158" s="88" t="s">
        <v>153</v>
      </c>
      <c r="B158" s="97">
        <f>B63+B144</f>
        <v>59156200</v>
      </c>
      <c r="C158" s="97">
        <f>C63+C144</f>
        <v>61810930</v>
      </c>
      <c r="D158" s="97">
        <f>D63+D144</f>
        <v>31278990.17</v>
      </c>
      <c r="E158" s="102">
        <f t="shared" si="9"/>
        <v>50.604302782695555</v>
      </c>
      <c r="F158" s="95">
        <f>F63+F144</f>
        <v>26578043.75</v>
      </c>
      <c r="G158" s="97">
        <f t="shared" si="10"/>
        <v>42.99893845635392</v>
      </c>
      <c r="H158" s="95">
        <f>H63+H144</f>
        <v>22881278.75</v>
      </c>
      <c r="I158" s="97">
        <f t="shared" si="11"/>
        <v>37.018175830714725</v>
      </c>
      <c r="J158" s="97">
        <f>J63+J144</f>
        <v>0</v>
      </c>
    </row>
    <row r="159" spans="1:10" ht="12.75">
      <c r="A159" s="79" t="s">
        <v>154</v>
      </c>
      <c r="B159" s="126">
        <f>B66+B147</f>
        <v>284040200</v>
      </c>
      <c r="C159" s="112">
        <f>C66+C147</f>
        <v>314251752.38</v>
      </c>
      <c r="D159" s="112">
        <f>D66+D147</f>
        <v>183664634.45</v>
      </c>
      <c r="E159" s="112">
        <f t="shared" si="9"/>
        <v>58.44506293409901</v>
      </c>
      <c r="F159" s="112">
        <f>F66+F147</f>
        <v>139847010.16999996</v>
      </c>
      <c r="G159" s="112">
        <f t="shared" si="10"/>
        <v>44.501584831544214</v>
      </c>
      <c r="H159" s="112">
        <f>H66+H147</f>
        <v>123701277.41999999</v>
      </c>
      <c r="I159" s="112">
        <f t="shared" si="11"/>
        <v>39.363751031821685</v>
      </c>
      <c r="J159" s="112">
        <f>J66+J147</f>
        <v>0</v>
      </c>
    </row>
    <row r="160" spans="1:10" ht="15.75">
      <c r="A160" s="92" t="s">
        <v>155</v>
      </c>
      <c r="B160" s="97">
        <f>B147</f>
        <v>96892100</v>
      </c>
      <c r="C160" s="97">
        <f>C147</f>
        <v>118452646.62</v>
      </c>
      <c r="D160" s="97">
        <f>D147</f>
        <v>76363750.73</v>
      </c>
      <c r="E160" s="102">
        <f t="shared" si="9"/>
        <v>64.46774547383262</v>
      </c>
      <c r="F160" s="95">
        <f>F147</f>
        <v>53396344.08</v>
      </c>
      <c r="G160" s="97">
        <f t="shared" si="10"/>
        <v>45.0782195279243</v>
      </c>
      <c r="H160" s="95">
        <f>H147</f>
        <v>48602027.5</v>
      </c>
      <c r="I160" s="97">
        <f t="shared" si="11"/>
        <v>41.03076536222691</v>
      </c>
      <c r="J160" s="97"/>
    </row>
    <row r="161" spans="1:10" ht="12.75">
      <c r="A161" s="79" t="s">
        <v>156</v>
      </c>
      <c r="B161" s="126">
        <f>B159-B160</f>
        <v>187148100</v>
      </c>
      <c r="C161" s="112">
        <f>C159-C160</f>
        <v>195799105.76</v>
      </c>
      <c r="D161" s="112">
        <f>D159-D160</f>
        <v>107300883.71999998</v>
      </c>
      <c r="E161" s="112">
        <f t="shared" si="9"/>
        <v>54.80151878299364</v>
      </c>
      <c r="F161" s="112">
        <f>F159-F160</f>
        <v>86450666.08999996</v>
      </c>
      <c r="G161" s="112">
        <f t="shared" si="10"/>
        <v>44.15273795783651</v>
      </c>
      <c r="H161" s="112">
        <f>H159-H160</f>
        <v>75099249.91999999</v>
      </c>
      <c r="I161" s="112">
        <f t="shared" si="11"/>
        <v>38.35525684782882</v>
      </c>
      <c r="J161" s="112">
        <f>J159-J160</f>
        <v>0</v>
      </c>
    </row>
    <row r="162" spans="1:8" ht="12.75">
      <c r="A162" s="149" t="s">
        <v>173</v>
      </c>
      <c r="B162" s="149"/>
      <c r="C162" s="149"/>
      <c r="D162" s="149"/>
      <c r="E162" s="149"/>
      <c r="F162" s="149"/>
      <c r="G162" s="149"/>
      <c r="H162" s="149"/>
    </row>
    <row r="163" spans="1:8" ht="12.75">
      <c r="A163" s="27" t="s">
        <v>160</v>
      </c>
      <c r="B163" s="27"/>
      <c r="C163" s="27"/>
      <c r="D163" s="27"/>
      <c r="E163" s="27"/>
      <c r="F163" s="27"/>
      <c r="G163" s="27"/>
      <c r="H163" s="27"/>
    </row>
    <row r="164" spans="1:8" ht="12.75">
      <c r="A164" s="19" t="s">
        <v>157</v>
      </c>
      <c r="B164" s="28"/>
      <c r="C164" s="28"/>
      <c r="D164" s="19"/>
      <c r="E164" s="19"/>
      <c r="F164" s="8"/>
      <c r="G164" s="8"/>
      <c r="H164" s="3"/>
    </row>
    <row r="165" spans="1:8" ht="12.75">
      <c r="A165" s="93" t="s">
        <v>158</v>
      </c>
      <c r="B165" s="28"/>
      <c r="C165" s="28"/>
      <c r="D165" s="19"/>
      <c r="E165" s="19"/>
      <c r="F165" s="8"/>
      <c r="G165" s="8"/>
      <c r="H165" s="3"/>
    </row>
    <row r="166" spans="1:8" ht="12.75">
      <c r="A166" s="93" t="s">
        <v>159</v>
      </c>
      <c r="B166" s="28"/>
      <c r="C166" s="28"/>
      <c r="D166" s="19"/>
      <c r="E166" s="19"/>
      <c r="F166" s="8"/>
      <c r="G166" s="8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7" t="s">
        <v>167</v>
      </c>
      <c r="B170" s="38"/>
      <c r="C170" s="38"/>
      <c r="D170" s="139" t="s">
        <v>169</v>
      </c>
      <c r="E170" s="139"/>
      <c r="F170" s="139"/>
      <c r="G170" s="36"/>
      <c r="H170" s="3"/>
    </row>
    <row r="171" spans="1:8" ht="12.75">
      <c r="A171" s="39" t="s">
        <v>168</v>
      </c>
      <c r="B171" s="38"/>
      <c r="C171" s="38"/>
      <c r="D171" s="139" t="s">
        <v>170</v>
      </c>
      <c r="E171" s="139"/>
      <c r="F171" s="139"/>
      <c r="G171" s="36"/>
      <c r="H171" s="3"/>
    </row>
    <row r="172" spans="1:8" ht="12.75">
      <c r="A172" s="40"/>
      <c r="B172" s="41"/>
      <c r="C172" s="42"/>
      <c r="D172" s="138" t="s">
        <v>174</v>
      </c>
      <c r="E172" s="138"/>
      <c r="F172" s="138"/>
      <c r="G172" s="35"/>
      <c r="H172" s="3"/>
    </row>
    <row r="173" spans="1:8" ht="12.75">
      <c r="A173" s="12"/>
      <c r="B173" s="164"/>
      <c r="C173" s="164"/>
      <c r="D173" s="164"/>
      <c r="E173" s="140"/>
      <c r="F173" s="140"/>
      <c r="G173" s="140"/>
      <c r="H173" s="140"/>
    </row>
    <row r="174" spans="1:8" ht="12.75">
      <c r="A174" s="3"/>
      <c r="B174" s="3"/>
      <c r="C174" s="3"/>
      <c r="D174" s="3"/>
      <c r="E174" s="163"/>
      <c r="F174" s="163"/>
      <c r="G174" s="163"/>
      <c r="H174" s="16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40" t="s">
        <v>176</v>
      </c>
      <c r="B176" s="41"/>
      <c r="C176" s="41"/>
      <c r="D176" s="138" t="s">
        <v>171</v>
      </c>
      <c r="E176" s="138"/>
      <c r="F176" s="138"/>
      <c r="G176" s="36"/>
      <c r="H176" s="3"/>
    </row>
    <row r="177" spans="1:8" ht="12.75">
      <c r="A177" s="39" t="s">
        <v>177</v>
      </c>
      <c r="B177" s="41"/>
      <c r="C177" s="41"/>
      <c r="D177" s="39" t="s">
        <v>172</v>
      </c>
      <c r="E177" s="39"/>
      <c r="F177" s="39"/>
      <c r="G177" s="36"/>
      <c r="H177" s="3"/>
    </row>
    <row r="178" spans="1:8" ht="12.75">
      <c r="A178" s="34"/>
      <c r="B178" s="34"/>
      <c r="C178" s="34"/>
      <c r="D178" s="135" t="s">
        <v>175</v>
      </c>
      <c r="E178" s="135"/>
      <c r="F178" s="94"/>
      <c r="G178" s="36"/>
      <c r="H178" s="3"/>
    </row>
  </sheetData>
  <sheetProtection/>
  <mergeCells count="42">
    <mergeCell ref="D170:F170"/>
    <mergeCell ref="D171:F171"/>
    <mergeCell ref="D172:F172"/>
    <mergeCell ref="D176:F176"/>
    <mergeCell ref="D178:E178"/>
    <mergeCell ref="E174:H174"/>
    <mergeCell ref="E173:H173"/>
    <mergeCell ref="B173:D173"/>
    <mergeCell ref="A149:A151"/>
    <mergeCell ref="D68:D69"/>
    <mergeCell ref="C82:E82"/>
    <mergeCell ref="B82:B83"/>
    <mergeCell ref="F82:F83"/>
    <mergeCell ref="A91:A92"/>
    <mergeCell ref="A90:K90"/>
    <mergeCell ref="C104:E104"/>
    <mergeCell ref="F104:F105"/>
    <mergeCell ref="A112:A114"/>
    <mergeCell ref="J42:J43"/>
    <mergeCell ref="A68:A70"/>
    <mergeCell ref="B68:B69"/>
    <mergeCell ref="C68:C69"/>
    <mergeCell ref="A82:A84"/>
    <mergeCell ref="D42:E42"/>
    <mergeCell ref="F42:G42"/>
    <mergeCell ref="H42:I42"/>
    <mergeCell ref="A162:H162"/>
    <mergeCell ref="D123:E123"/>
    <mergeCell ref="F123:G123"/>
    <mergeCell ref="D112:E112"/>
    <mergeCell ref="A104:A106"/>
    <mergeCell ref="B104:B105"/>
    <mergeCell ref="H123:I123"/>
    <mergeCell ref="D149:E149"/>
    <mergeCell ref="F149:G149"/>
    <mergeCell ref="H149:I149"/>
    <mergeCell ref="A123:A125"/>
    <mergeCell ref="A11:G11"/>
    <mergeCell ref="A13:G13"/>
    <mergeCell ref="A14:G14"/>
    <mergeCell ref="D17:E17"/>
    <mergeCell ref="A17:A19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2020-07-20T19:16:05Z</cp:lastPrinted>
  <dcterms:created xsi:type="dcterms:W3CDTF">2004-08-09T19:29:24Z</dcterms:created>
  <dcterms:modified xsi:type="dcterms:W3CDTF">2020-07-30T10:51:05Z</dcterms:modified>
  <cp:category/>
  <cp:version/>
  <cp:contentType/>
  <cp:contentStatus/>
</cp:coreProperties>
</file>