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785" yWindow="65521" windowWidth="10830" windowHeight="9855" tabRatio="911" activeTab="0"/>
  </bookViews>
  <sheets>
    <sheet name="RREO-Anexo 08" sheetId="1" r:id="rId1"/>
  </sheets>
  <definedNames>
    <definedName name="_xlfn.IFERROR" hidden="1">#NAME?</definedName>
    <definedName name="Cancela">#REF!,#REF!</definedName>
    <definedName name="fdsafs">#REF!,#REF!</definedName>
    <definedName name="fdsf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xxx">#REF!,#REF!</definedName>
  </definedNames>
  <calcPr fullCalcOnLoad="1"/>
</workbook>
</file>

<file path=xl/sharedStrings.xml><?xml version="1.0" encoding="utf-8"?>
<sst xmlns="http://schemas.openxmlformats.org/spreadsheetml/2006/main" count="240" uniqueCount="181">
  <si>
    <t>RELATÓRIO RESUMIDO DA EXECUÇÃO ORÇAMENTÁRIA</t>
  </si>
  <si>
    <t>ORÇAMENTOS FISCAL E DA SEGURIDADE SOCIAL</t>
  </si>
  <si>
    <t>PREVISÃO</t>
  </si>
  <si>
    <t>RECEITAS REALIZADAS</t>
  </si>
  <si>
    <t>INICIAL</t>
  </si>
  <si>
    <t>ATUALIZADA</t>
  </si>
  <si>
    <t>%</t>
  </si>
  <si>
    <t>(a)</t>
  </si>
  <si>
    <t>(b)</t>
  </si>
  <si>
    <t>DOTAÇÃO</t>
  </si>
  <si>
    <t>DESPESAS EMPENHADAS</t>
  </si>
  <si>
    <t>DESPESAS LIQUIDADAS</t>
  </si>
  <si>
    <t>(d)</t>
  </si>
  <si>
    <t>(e)</t>
  </si>
  <si>
    <t>(g)</t>
  </si>
  <si>
    <t>RECEITAS DO ENSINO</t>
  </si>
  <si>
    <t>(c) = (b/a)x100</t>
  </si>
  <si>
    <t>1- RECEITA DE IMPOSTOS</t>
  </si>
  <si>
    <t>FUNDEB</t>
  </si>
  <si>
    <t>RECEITAS DO FUNDEB</t>
  </si>
  <si>
    <t>DESPESAS DO FUNDEB</t>
  </si>
  <si>
    <t>(f) = (e/d)x100</t>
  </si>
  <si>
    <t>RESTOS A PAGAR INSCRITOS COM DISPONIBILIDADE FINANCEIRA
DE RECURSOS DE IMPOSTOS VINCULADOS AO ENSINO</t>
  </si>
  <si>
    <t>VALOR</t>
  </si>
  <si>
    <t>DEMONSTRATIVO DAS RECEITAS E DESPESAS COM MANUTENÇÃO E DESENVOLVIMENTO DO ENSINO - MDE</t>
  </si>
  <si>
    <t>RECEITA RESULTANTE DE IMPOSTOS (caput do art. 212 da Constituição)</t>
  </si>
  <si>
    <t xml:space="preserve">2- RECEITA DE TRANSFERÊNCIAS CONSTITUCIONAIS E LEGAIS </t>
  </si>
  <si>
    <t>DESPESAS COM AÇÕES TÍPICAS DE MDE</t>
  </si>
  <si>
    <t>DEDUÇÕES CONSIDERADAS PARA FINS DE LIMITE CONSTITUCIONAL</t>
  </si>
  <si>
    <t>OUTRAS INFORMAÇÕES PARA CONTROLE</t>
  </si>
  <si>
    <t>(i)</t>
  </si>
  <si>
    <t>Em Reais</t>
  </si>
  <si>
    <t>DEDUÇÕES PARA FINS DO LIMITE DO FUNDEB</t>
  </si>
  <si>
    <t>INDICADORES DO FUNDEB</t>
  </si>
  <si>
    <t>FLUXO FINANCEIRO DOS RECURSOS DO FUNDEB</t>
  </si>
  <si>
    <t>(h) = (g/d)x100</t>
  </si>
  <si>
    <t>3- TOTAL DA RECEITA DE IMPOSTOS (1 + 2)</t>
  </si>
  <si>
    <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</si>
  <si>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</si>
  <si>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</si>
  <si>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</si>
  <si>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t>OUTRAS DESPESAS CUSTEADAS COM RECEITAS ADICIONAIS PARA FINANCIAMENTO DO ENSINO</t>
  </si>
  <si>
    <r>
      <t>21 – DESPESAS CUSTEADAS COM O SALDO DO ITEM 20 ATÉ O 1º TRIMESTRE DE &lt;EXERCÍCIO &gt;</t>
    </r>
    <r>
      <rPr>
        <vertAlign val="superscript"/>
        <sz val="10"/>
        <rFont val="Times New Roman"/>
        <family val="1"/>
      </rPr>
      <t>2</t>
    </r>
  </si>
  <si>
    <t>20 – RECURSOS RECEBIDOS DO FUNDEB EM &lt;EXERCÍCIO ANTERIOR&gt; QUE NÃO FORAM UTILIZADOS</t>
  </si>
  <si>
    <t>CONTROLE DA UTILIZAÇÃO DE RECURSOS NO EXERCÍCIO SUBSEQÜENTE</t>
  </si>
  <si>
    <t xml:space="preserve">   19.3 - Máximo de 5% não Aplicado no Exercício (100 - (19.1 +19.2)) %</t>
  </si>
  <si>
    <t xml:space="preserve">   19.2 - Máximo de 40% em Despesa com MDE, que não Remuneração do Magistério (14 - (16.2 + 17.2)) / (11) x 100) %</t>
  </si>
  <si>
    <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</si>
  <si>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>19 - TOTAL DAS DESPESAS DO FUNDEB PARA FINS DE LIMITE (15 - 18)</t>
  </si>
  <si>
    <t>18- TOTAL DAS DEDUÇÕES CONSIDERADAS PARA FINS DE LIMITE DO FUNDEB (16 + 17)</t>
  </si>
  <si>
    <t xml:space="preserve">   17.2 - FUNDEB 40%</t>
  </si>
  <si>
    <t xml:space="preserve">   17.1 - FUNDEB 60%</t>
  </si>
  <si>
    <t xml:space="preserve">17- DESPESAS CUSTEADAS COM O SUPERÁVIT FINANCEIRO, DO EXERCÍCIO ANTERIOR, DO FUNDEB </t>
  </si>
  <si>
    <t xml:space="preserve">   16.2 - FUNDEB 40%</t>
  </si>
  <si>
    <t xml:space="preserve">   16.1 - FUNDEB 60%</t>
  </si>
  <si>
    <t>16- RESTOS A PAGAR INSCRITOS NO EXERCÍCIO SEM DISPONIBILIDADE FINANCEIRA DE RECURSOS DO FUNDEB</t>
  </si>
  <si>
    <t>15- TOTAL DAS DESPESAS DO FUNDEB (13 + 14)</t>
  </si>
  <si>
    <t xml:space="preserve">   14.2- Com Ensino Fundamental</t>
  </si>
  <si>
    <t xml:space="preserve">   14.1- Com Educação Infantil</t>
  </si>
  <si>
    <t>14- OUTRAS DESPESAS</t>
  </si>
  <si>
    <t xml:space="preserve">   13.2- Com Ensino Fundamental </t>
  </si>
  <si>
    <t xml:space="preserve">   13.1- Com Educação Infantil</t>
  </si>
  <si>
    <t>13- PAGAMENTO DOS PROFISSIONAIS DO MAGISTÉRIO</t>
  </si>
  <si>
    <t>12- RESULTADO LÍQUIDO DAS TRANSFERÊNCIAS DO FUNDEB (11.1 – 10)</t>
  </si>
  <si>
    <t xml:space="preserve">    11.3- Receita de Aplicação Financeira dos Recursos do FUNDEB</t>
  </si>
  <si>
    <t xml:space="preserve">    11.2- Complementação da União ao FUNDEB</t>
  </si>
  <si>
    <t xml:space="preserve">    11.1- Transferências de Recursos do FUNDEB</t>
  </si>
  <si>
    <t>11- RECEITAS RECEBIDAS DO FUNDEB</t>
  </si>
  <si>
    <t xml:space="preserve">    10.6- Cota-Parte IPVA Destinada ao FUNDEB – (20% de 2.6)</t>
  </si>
  <si>
    <t xml:space="preserve">    10.4- Cota-Parte IPI-Exportação Destinada ao FUNDEB – (20% de 2.4)</t>
  </si>
  <si>
    <t xml:space="preserve">    10.3- ICMS-Desoneração Destinada ao FUNDEB – (20% de 2.3)</t>
  </si>
  <si>
    <t xml:space="preserve">    10.2- Cota-Parte ICMS Destinada ao FUNDEB – (20% de 2.2)</t>
  </si>
  <si>
    <t xml:space="preserve">    10.1- Cota-Parte FPM Destinada ao FUNDEB – (20% de 2.1.1)</t>
  </si>
  <si>
    <t xml:space="preserve">10- RECEITAS DESTINADAS AO FUNDEB </t>
  </si>
  <si>
    <t>9- TOTAL DAS RECEITAS ADICIONAIS PARA FINANCIAMENTO DO ENSINO (4 + 5 + 6 + 7 + 8)</t>
  </si>
  <si>
    <t>8- OUTRAS RECEITAS PARA FINANCIAMENTO DO ENSINO</t>
  </si>
  <si>
    <t>7- RECEITA DE OPERAÇÕES DE CRÉDITO</t>
  </si>
  <si>
    <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</si>
  <si>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 xml:space="preserve">    6.1- Transferências de Convênios</t>
  </si>
  <si>
    <t>6- RECEITA DE TRANSFERÊNCIAS DE CONVÊNIOS</t>
  </si>
  <si>
    <t xml:space="preserve">    5.4 - Transferências Diretas - PNATE</t>
  </si>
  <si>
    <t xml:space="preserve">    5.3- Transferências Diretas - PNAE</t>
  </si>
  <si>
    <t xml:space="preserve">    5.2- Transferências Diretas - PDDE</t>
  </si>
  <si>
    <t xml:space="preserve">    5.1- Transferências do Salário-Educação</t>
  </si>
  <si>
    <t>5- RECEITA DE TRANSFERÊNCIAS DO FNDE</t>
  </si>
  <si>
    <t>4- RECEITA DA APLICAÇÃO FINANCEIRA DE OUTROS RECURSOS DE IMPOSTOS VINCULADOS AO  ENSINO</t>
  </si>
  <si>
    <t>RECEITAS ADICIONAIS PARA FINANCIAMENTO DO ENSINO</t>
  </si>
  <si>
    <t xml:space="preserve">    2.7- Cota-Parte IOF-Ouro </t>
  </si>
  <si>
    <t xml:space="preserve">    2.6- Cota-Parte IPVA </t>
  </si>
  <si>
    <t xml:space="preserve">    2.5- Cota-Parte ITR </t>
  </si>
  <si>
    <t xml:space="preserve">    2.4- Cota-Parte IPI-Exportação </t>
  </si>
  <si>
    <t xml:space="preserve">    2.3- ICMS-Desoneração – L.C. nº87/1996 </t>
  </si>
  <si>
    <t xml:space="preserve">    2.2- Cota-Parte ICMS </t>
  </si>
  <si>
    <t xml:space="preserve">        2.1.2- Parcela referente à CF, art. 159, I, alínea d</t>
  </si>
  <si>
    <t xml:space="preserve">        2.1.1- Parcela referente à CF, art. 159, I, alínea b</t>
  </si>
  <si>
    <t xml:space="preserve">    2.1- Cota-Parte FPM </t>
  </si>
  <si>
    <t xml:space="preserve">        1.3.1- ISS</t>
  </si>
  <si>
    <t xml:space="preserve">    1.3- Receita Resultante do Imposto sobre Serviços de Qualquer Natureza – ISS</t>
  </si>
  <si>
    <t xml:space="preserve">        1.2.1- ITBI</t>
  </si>
  <si>
    <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</si>
  <si>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1.1.1- IPTU</t>
  </si>
  <si>
    <t xml:space="preserve">    1.1- Receita Resultante do Imposto sobre a Propriedade Predial e Territorial Urbana – IPTU</t>
  </si>
  <si>
    <t>RREO - ANEXO 8 (LDB, art. 72)</t>
  </si>
  <si>
    <t>Tabela 8.2 - Demonstrativo das Receitas e Despesas com Manutenção e Desenvolvimento do Ensino - MDE - MUNICÍPIOS</t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</si>
  <si>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</si>
  <si>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</si>
  <si>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t xml:space="preserve">    5.5- Outras Transferências do FNDE</t>
  </si>
  <si>
    <t xml:space="preserve">    5.6- Aplicação Financeira dos Recursos do FNDE</t>
  </si>
  <si>
    <t xml:space="preserve">        2.1.3- Parcela referente à CF, art. 159, I, alínea e</t>
  </si>
  <si>
    <t>CANCELADO  (j)</t>
  </si>
  <si>
    <t xml:space="preserve">        1.1.2- Multas, Juros de Mora, Dívida Ativa e Outros Encargos do IPTU</t>
  </si>
  <si>
    <t xml:space="preserve">        1.2.2- Multas, Juros de Mora, Dívida Ativa e Outros Encargos do ITBI</t>
  </si>
  <si>
    <t xml:space="preserve">        1.3.2- Multas, Juros de Mora, Dívida Ativa e Outros Encargos do ISS</t>
  </si>
  <si>
    <t xml:space="preserve">    1.4- Receita Resultante do Imposto de Renda Retido na Fonte – IRRF</t>
  </si>
  <si>
    <t>22- EDUCAÇÃO INFANTIL</t>
  </si>
  <si>
    <t xml:space="preserve">    22.1 - Creche</t>
  </si>
  <si>
    <t xml:space="preserve">        22.1.1- Despesas Custeadas com Recursos do FUNDEB</t>
  </si>
  <si>
    <t xml:space="preserve">        22.1.2- Despesas Custeadas com Outros Recursos de Impostos</t>
  </si>
  <si>
    <t xml:space="preserve">    22.2 - Pré-escola</t>
  </si>
  <si>
    <t xml:space="preserve">        22.2.1- Despesas Custeadas com Recursos do FUNDEB</t>
  </si>
  <si>
    <t xml:space="preserve">        22.2.2- Despesas Custeadas com Outros Recursos de Impostos</t>
  </si>
  <si>
    <t>23- ENSINO FUNDAMENTAL</t>
  </si>
  <si>
    <t xml:space="preserve">    23.1- Despesas Custeadas com Recursos do FUNDEB</t>
  </si>
  <si>
    <t xml:space="preserve">    23.2- Despesas Custeadas com Outros Recursos de Impostos</t>
  </si>
  <si>
    <t>24- ENSINO MÉDIO</t>
  </si>
  <si>
    <t>25- ENSINO SUPERIOR</t>
  </si>
  <si>
    <t>26- ENSINO PROFISSIONAL NÃO INTEGRADO AO ENSINO REGULAR</t>
  </si>
  <si>
    <t>27- OUTRAS</t>
  </si>
  <si>
    <t>28- TOTAL DAS DESPESAS COM AÇÕES TÍPICAS DE MDE (22 + 23 + 24 + 25 + 26 + 27)</t>
  </si>
  <si>
    <t>29- RESULTADO LÍQUIDO DAS TRANSFERÊNCIAS DO FUNDEB = (12)</t>
  </si>
  <si>
    <t>30- DESPESAS CUSTEADAS COM A COMPLEMENTAÇÃO DO FUNDEB NO EXERCÍCIO</t>
  </si>
  <si>
    <t>SALÁRIO</t>
  </si>
  <si>
    <t>EDUCAÇÃO</t>
  </si>
  <si>
    <t>31- DESPESAS CUSTEADAS COM O SUPERÁVIT FINANCEIRO, DO EXERCÍCIO ANTERIOR, DO FUNDEB</t>
  </si>
  <si>
    <t>32- DESPESAS CUSTEADAS COM O SUPERÁVIT FINANCEIRO, DO EXERCÍCIO ANTERIOR, DE OUTROS RECURSOS DE IMPOSTOS</t>
  </si>
  <si>
    <t>33- RESTOS A PAGAR INSCRITOS NO EXERCÍCIO SEM DISPONIBILIDADE FINANCEIRA DE RECURSOS DE IMPOSTOS VINCULADOS AO ENSINO</t>
  </si>
  <si>
    <t>35- TOTAL DAS DEDUÇÕES CONSIDERADAS PARA FINS DE LIMITE CONSTITUCIONAL (29+30+31+32+33+34)</t>
  </si>
  <si>
    <r>
      <t xml:space="preserve">38-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</si>
  <si>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t xml:space="preserve">39-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</si>
  <si>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t xml:space="preserve">40-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</si>
  <si>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t xml:space="preserve">41-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</si>
  <si>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t>44- RESTOS A PAGAR DE DESPESAS COM MDE</t>
  </si>
  <si>
    <t xml:space="preserve">   44.1 - Executadas com Recursos de Impostos Vinculados ao Ensino</t>
  </si>
  <si>
    <t xml:space="preserve">   44.2 - Executadas com Recursos do FUNDEB</t>
  </si>
  <si>
    <t>45- SALDO FINANCEIRO EM 31 DE DEZEMBRO DE &lt;EXERCÍCIO ANTERIOR&gt;</t>
  </si>
  <si>
    <t>46- (+) INGRESSO DE RECURSOS ATÉ O BIMESTRE</t>
  </si>
  <si>
    <t>47- (-) PAGAMENTOS EFETUADOS ATÉ O BIMESTRE</t>
  </si>
  <si>
    <t xml:space="preserve">     47.1 Orçamento do Exercício</t>
  </si>
  <si>
    <t xml:space="preserve">     47.2 Restos a Pagar</t>
  </si>
  <si>
    <t>48- (+) RECEITA DE APLICAÇÃO FINANCEIRA DOS RECURSOS ATÉ O BIMESTRE</t>
  </si>
  <si>
    <t>49- (=) DISPONIBILIDADE FINANCEIRA ATÉ O BIMESTRE</t>
  </si>
  <si>
    <t>50-  (+) Ajustes</t>
  </si>
  <si>
    <t xml:space="preserve">     50.1 (+) Retenções</t>
  </si>
  <si>
    <t xml:space="preserve">     50.2 (-) Valores a recuperar</t>
  </si>
  <si>
    <t xml:space="preserve">     50.3 (+) Outros valores extraorçamentários</t>
  </si>
  <si>
    <t xml:space="preserve">     50.4 (+) Conciliação Bancária</t>
  </si>
  <si>
    <t>51- (=) SALDO FINANCEIRO CONCILIADO</t>
  </si>
  <si>
    <t>36- TOTAL DAS DESPESAS PARA FINS DE LIMITE ((22 + 23) – (35))</t>
  </si>
  <si>
    <t xml:space="preserve">37- PERCENTUAL DE APLICAÇÃO EM MDE SOBRE A RECEITA LÍQUIDA DE IMPOSTOS ((36) / (3) x 100) % - LIMITE CONSTITUCIONAL 25% </t>
  </si>
  <si>
    <t>42- TOTAL DAS OUTRAS DESPESAS CUSTEADAS COM RECEITAS ADICIONAIS PARA FINANCIAMENTO DO ENSINO (38+39 + 40 + 41)</t>
  </si>
  <si>
    <t>43- TOTAL GERAL DAS DESPESAS COM MDE (28 + 42)</t>
  </si>
  <si>
    <t xml:space="preserve">    10.5- Cota-Parte ITR ou ITR Arrecadado Destinados ao FUNDEB – (20% de 2.5)</t>
  </si>
  <si>
    <t>34- CANCELAMENTO, NO EXERCÍCIO, DE RESTOS A PAGAR INSCRITOS COM DISPONIBILIDADE FINANCEIRA DE RECURSOS DE IMPOSTOS VINCULADOS AO ENSINO = (44 j)</t>
  </si>
  <si>
    <t>PREFEITURA MUNICIPAL DE INDAIATUBA</t>
  </si>
  <si>
    <t>Av. Eng. Fabio R. Barnabe, 2800 - Jd. Esplanada II</t>
  </si>
  <si>
    <t>C.N.P.J. 44.733.608/0001-09</t>
  </si>
  <si>
    <t>Telefone: (19) 3834-9000</t>
  </si>
  <si>
    <t>Período: 1º Bimestre</t>
  </si>
  <si>
    <t>NILSON ALCIDES GASPAR</t>
  </si>
  <si>
    <t>PREFEITO MUNICIPAL</t>
  </si>
  <si>
    <t>MARIANA ALVES RIZATO</t>
  </si>
  <si>
    <t>CONTADORA</t>
  </si>
  <si>
    <t>LUIS HENRIQUE BORTOLETTO</t>
  </si>
  <si>
    <t>COORDENADOR DE SERVIÇOS DE CONTABILIDADE</t>
  </si>
  <si>
    <t>FONTE: Sistema CECAM, Unidade Responsável: CONTABILIDADE. Emissão: 22/03/2021, às 07:28:58. Assinado Digitalmente no dia 22/03/2021, às 07:28:58.</t>
  </si>
  <si>
    <t>CRC-SP 289944/O-3</t>
  </si>
  <si>
    <t>CRC - SP 321123/O-4</t>
  </si>
  <si>
    <t>RITA DE CÁSSIA TRASFERETTI</t>
  </si>
  <si>
    <t>SECRETÁRIA MUNICIPAL DE EDUCAÇÃO</t>
  </si>
  <si>
    <r>
      <t>INSCRITAS EM RESTOS A PAGAR NÃO PROCESSADOS</t>
    </r>
    <r>
      <rPr>
        <b/>
        <vertAlign val="superscript"/>
        <sz val="8"/>
        <rFont val="Times New Roman"/>
        <family val="1"/>
      </rPr>
      <t>6</t>
    </r>
  </si>
  <si>
    <t>EXERCÍCIO: 2021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</si>
</sst>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#,##0.0_);\(#,##0.0\)"/>
    <numFmt numFmtId="167" formatCode="&quot;Sim&quot;;&quot;Sim&quot;;&quot;Não&quot;"/>
    <numFmt numFmtId="168" formatCode="&quot;Verdadeiro&quot;;&quot;Verdadeiro&quot;;&quot;Falso&quot;"/>
    <numFmt numFmtId="169" formatCode="&quot;Ativado&quot;;&quot;Ativado&quot;;&quot;Desativado&quot;"/>
    <numFmt numFmtId="170" formatCode="[$€-2]\ #,##0.00_);[Red]\([$€-2]\ #,##0.00\)"/>
    <numFmt numFmtId="171" formatCode="#,##0.0;\-#,##0.0"/>
    <numFmt numFmtId="172" formatCode="[$-416]dddd\,\ d&quot; de &quot;mmmm&quot; de &quot;yyyy"/>
    <numFmt numFmtId="173" formatCode="&quot;R$&quot;\ #,##0.00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0.000"/>
    <numFmt numFmtId="178" formatCode="0.0000"/>
    <numFmt numFmtId="179" formatCode="0.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name val="Arial"/>
      <family val="2"/>
    </font>
    <font>
      <b/>
      <vertAlign val="superscript"/>
      <sz val="8"/>
      <name val="Times New Roman"/>
      <family val="1"/>
    </font>
    <font>
      <b/>
      <sz val="2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43" fontId="3" fillId="0" borderId="10" xfId="69" applyNumberFormat="1" applyFont="1" applyFill="1" applyBorder="1" applyAlignment="1">
      <alignment/>
    </xf>
    <xf numFmtId="43" fontId="4" fillId="0" borderId="0" xfId="50" applyNumberFormat="1" applyFont="1" applyFill="1" applyAlignment="1">
      <alignment/>
      <protection/>
    </xf>
    <xf numFmtId="43" fontId="4" fillId="0" borderId="10" xfId="50" applyNumberFormat="1" applyFont="1" applyBorder="1" applyAlignment="1">
      <alignment horizontal="left" vertical="top" wrapText="1"/>
      <protection/>
    </xf>
    <xf numFmtId="43" fontId="3" fillId="0" borderId="11" xfId="69" applyNumberFormat="1" applyFont="1" applyFill="1" applyBorder="1" applyAlignment="1">
      <alignment/>
    </xf>
    <xf numFmtId="43" fontId="3" fillId="0" borderId="12" xfId="69" applyNumberFormat="1" applyFont="1" applyFill="1" applyBorder="1" applyAlignment="1">
      <alignment/>
    </xf>
    <xf numFmtId="43" fontId="6" fillId="0" borderId="10" xfId="50" applyNumberFormat="1" applyFont="1" applyBorder="1" applyAlignment="1">
      <alignment horizontal="left" vertical="top" wrapText="1"/>
      <protection/>
    </xf>
    <xf numFmtId="43" fontId="3" fillId="0" borderId="0" xfId="69" applyNumberFormat="1" applyFont="1" applyFill="1" applyBorder="1" applyAlignment="1">
      <alignment/>
    </xf>
    <xf numFmtId="43" fontId="4" fillId="0" borderId="13" xfId="50" applyNumberFormat="1" applyFont="1" applyBorder="1" applyAlignment="1">
      <alignment horizontal="left" vertical="top" wrapText="1"/>
      <protection/>
    </xf>
    <xf numFmtId="43" fontId="3" fillId="0" borderId="14" xfId="69" applyNumberFormat="1" applyFont="1" applyFill="1" applyBorder="1" applyAlignment="1">
      <alignment/>
    </xf>
    <xf numFmtId="43" fontId="3" fillId="0" borderId="13" xfId="69" applyNumberFormat="1" applyFont="1" applyFill="1" applyBorder="1" applyAlignment="1">
      <alignment/>
    </xf>
    <xf numFmtId="43" fontId="4" fillId="0" borderId="15" xfId="50" applyNumberFormat="1" applyFont="1" applyBorder="1" applyAlignment="1">
      <alignment horizontal="left" vertical="top" wrapText="1"/>
      <protection/>
    </xf>
    <xf numFmtId="43" fontId="4" fillId="0" borderId="15" xfId="50" applyNumberFormat="1" applyFont="1" applyFill="1" applyBorder="1" applyAlignment="1">
      <alignment/>
      <protection/>
    </xf>
    <xf numFmtId="43" fontId="3" fillId="0" borderId="11" xfId="69" applyNumberFormat="1" applyFont="1" applyFill="1" applyBorder="1" applyAlignment="1">
      <alignment horizontal="right"/>
    </xf>
    <xf numFmtId="43" fontId="3" fillId="0" borderId="12" xfId="69" applyNumberFormat="1" applyFont="1" applyFill="1" applyBorder="1" applyAlignment="1">
      <alignment horizontal="right"/>
    </xf>
    <xf numFmtId="43" fontId="3" fillId="0" borderId="16" xfId="69" applyNumberFormat="1" applyFont="1" applyFill="1" applyBorder="1" applyAlignment="1">
      <alignment horizontal="right"/>
    </xf>
    <xf numFmtId="43" fontId="3" fillId="0" borderId="0" xfId="69" applyNumberFormat="1" applyFont="1" applyFill="1" applyBorder="1" applyAlignment="1">
      <alignment horizontal="right"/>
    </xf>
    <xf numFmtId="43" fontId="3" fillId="0" borderId="10" xfId="69" applyNumberFormat="1" applyFont="1" applyFill="1" applyBorder="1" applyAlignment="1">
      <alignment horizontal="right"/>
    </xf>
    <xf numFmtId="43" fontId="3" fillId="0" borderId="17" xfId="69" applyNumberFormat="1" applyFont="1" applyFill="1" applyBorder="1" applyAlignment="1">
      <alignment horizontal="right"/>
    </xf>
    <xf numFmtId="43" fontId="4" fillId="0" borderId="10" xfId="50" applyNumberFormat="1" applyFont="1" applyBorder="1" applyAlignment="1">
      <alignment horizontal="left" wrapText="1"/>
      <protection/>
    </xf>
    <xf numFmtId="43" fontId="4" fillId="0" borderId="10" xfId="50" applyNumberFormat="1" applyFont="1" applyBorder="1" applyAlignment="1">
      <alignment horizontal="justify" vertical="top" wrapText="1"/>
      <protection/>
    </xf>
    <xf numFmtId="43" fontId="6" fillId="0" borderId="10" xfId="50" applyNumberFormat="1" applyFont="1" applyBorder="1" applyAlignment="1">
      <alignment horizontal="justify" vertical="top" wrapText="1"/>
      <protection/>
    </xf>
    <xf numFmtId="43" fontId="3" fillId="0" borderId="18" xfId="69" applyNumberFormat="1" applyFont="1" applyFill="1" applyBorder="1" applyAlignment="1">
      <alignment horizontal="right"/>
    </xf>
    <xf numFmtId="43" fontId="3" fillId="0" borderId="15" xfId="69" applyNumberFormat="1" applyFont="1" applyFill="1" applyBorder="1" applyAlignment="1">
      <alignment horizontal="right" wrapText="1"/>
    </xf>
    <xf numFmtId="43" fontId="3" fillId="0" borderId="13" xfId="69" applyNumberFormat="1" applyFont="1" applyFill="1" applyBorder="1" applyAlignment="1">
      <alignment horizontal="right" wrapText="1"/>
    </xf>
    <xf numFmtId="43" fontId="3" fillId="0" borderId="13" xfId="69" applyNumberFormat="1" applyFont="1" applyFill="1" applyBorder="1" applyAlignment="1">
      <alignment horizontal="right"/>
    </xf>
    <xf numFmtId="43" fontId="4" fillId="0" borderId="15" xfId="50" applyNumberFormat="1" applyFont="1" applyFill="1" applyBorder="1" applyAlignment="1">
      <alignment horizontal="left" vertical="top" wrapText="1"/>
      <protection/>
    </xf>
    <xf numFmtId="43" fontId="4" fillId="0" borderId="15" xfId="50" applyNumberFormat="1" applyFont="1" applyFill="1" applyBorder="1" applyAlignment="1">
      <alignment horizontal="right" vertical="top" wrapText="1"/>
      <protection/>
    </xf>
    <xf numFmtId="43" fontId="4" fillId="0" borderId="12" xfId="50" applyNumberFormat="1" applyFont="1" applyBorder="1" applyAlignment="1">
      <alignment horizontal="left" vertical="top" wrapText="1"/>
      <protection/>
    </xf>
    <xf numFmtId="43" fontId="3" fillId="0" borderId="19" xfId="69" applyNumberFormat="1" applyFont="1" applyFill="1" applyBorder="1" applyAlignment="1">
      <alignment/>
    </xf>
    <xf numFmtId="43" fontId="3" fillId="0" borderId="16" xfId="69" applyNumberFormat="1" applyFont="1" applyFill="1" applyBorder="1" applyAlignment="1">
      <alignment/>
    </xf>
    <xf numFmtId="43" fontId="3" fillId="0" borderId="17" xfId="69" applyNumberFormat="1" applyFont="1" applyFill="1" applyBorder="1" applyAlignment="1">
      <alignment/>
    </xf>
    <xf numFmtId="43" fontId="3" fillId="0" borderId="20" xfId="69" applyNumberFormat="1" applyFont="1" applyFill="1" applyBorder="1" applyAlignment="1">
      <alignment/>
    </xf>
    <xf numFmtId="43" fontId="3" fillId="0" borderId="15" xfId="69" applyNumberFormat="1" applyFont="1" applyFill="1" applyBorder="1" applyAlignment="1">
      <alignment/>
    </xf>
    <xf numFmtId="43" fontId="4" fillId="0" borderId="11" xfId="50" applyNumberFormat="1" applyFont="1" applyFill="1" applyBorder="1" applyAlignment="1">
      <alignment horizontal="left" vertical="top" wrapText="1"/>
      <protection/>
    </xf>
    <xf numFmtId="43" fontId="5" fillId="0" borderId="0" xfId="50" applyNumberFormat="1" applyFont="1" applyFill="1" applyBorder="1" applyAlignment="1">
      <alignment/>
      <protection/>
    </xf>
    <xf numFmtId="43" fontId="4" fillId="0" borderId="13" xfId="69" applyNumberFormat="1" applyFont="1" applyFill="1" applyBorder="1" applyAlignment="1">
      <alignment horizontal="left" wrapText="1"/>
    </xf>
    <xf numFmtId="43" fontId="4" fillId="0" borderId="0" xfId="50" applyNumberFormat="1" applyFont="1" applyFill="1" applyBorder="1" applyAlignment="1">
      <alignment horizontal="left" vertical="top" wrapText="1"/>
      <protection/>
    </xf>
    <xf numFmtId="43" fontId="4" fillId="0" borderId="0" xfId="51" applyNumberFormat="1" applyFont="1" applyFill="1" applyBorder="1" applyAlignment="1">
      <alignment/>
      <protection/>
    </xf>
    <xf numFmtId="43" fontId="4" fillId="0" borderId="21" xfId="50" applyNumberFormat="1" applyFont="1" applyFill="1" applyBorder="1" applyAlignment="1">
      <alignment horizontal="left" vertical="top" wrapText="1"/>
      <protection/>
    </xf>
    <xf numFmtId="43" fontId="4" fillId="0" borderId="16" xfId="50" applyNumberFormat="1" applyFont="1" applyBorder="1" applyAlignment="1">
      <alignment horizontal="left" vertical="top" wrapText="1"/>
      <protection/>
    </xf>
    <xf numFmtId="43" fontId="3" fillId="0" borderId="16" xfId="69" applyNumberFormat="1" applyFont="1" applyBorder="1" applyAlignment="1">
      <alignment/>
    </xf>
    <xf numFmtId="43" fontId="3" fillId="0" borderId="19" xfId="69" applyNumberFormat="1" applyFont="1" applyBorder="1" applyAlignment="1">
      <alignment/>
    </xf>
    <xf numFmtId="43" fontId="3" fillId="0" borderId="22" xfId="69" applyNumberFormat="1" applyFont="1" applyFill="1" applyBorder="1" applyAlignment="1">
      <alignment/>
    </xf>
    <xf numFmtId="43" fontId="4" fillId="0" borderId="17" xfId="50" applyNumberFormat="1" applyFont="1" applyBorder="1" applyAlignment="1">
      <alignment horizontal="left" vertical="top" wrapText="1"/>
      <protection/>
    </xf>
    <xf numFmtId="43" fontId="3" fillId="0" borderId="17" xfId="69" applyNumberFormat="1" applyFont="1" applyBorder="1" applyAlignment="1">
      <alignment/>
    </xf>
    <xf numFmtId="43" fontId="3" fillId="0" borderId="0" xfId="69" applyNumberFormat="1" applyFont="1" applyAlignment="1">
      <alignment/>
    </xf>
    <xf numFmtId="43" fontId="4" fillId="0" borderId="18" xfId="50" applyNumberFormat="1" applyFont="1" applyBorder="1" applyAlignment="1">
      <alignment horizontal="left" vertical="top" wrapText="1"/>
      <protection/>
    </xf>
    <xf numFmtId="43" fontId="3" fillId="0" borderId="23" xfId="69" applyNumberFormat="1" applyFont="1" applyFill="1" applyBorder="1" applyAlignment="1">
      <alignment/>
    </xf>
    <xf numFmtId="43" fontId="3" fillId="0" borderId="13" xfId="69" applyNumberFormat="1" applyFont="1" applyBorder="1" applyAlignment="1">
      <alignment/>
    </xf>
    <xf numFmtId="43" fontId="3" fillId="0" borderId="24" xfId="69" applyNumberFormat="1" applyFont="1" applyBorder="1" applyAlignment="1">
      <alignment/>
    </xf>
    <xf numFmtId="43" fontId="3" fillId="0" borderId="14" xfId="69" applyNumberFormat="1" applyFont="1" applyBorder="1" applyAlignment="1">
      <alignment/>
    </xf>
    <xf numFmtId="43" fontId="4" fillId="0" borderId="19" xfId="50" applyNumberFormat="1" applyFont="1" applyBorder="1" applyAlignment="1">
      <alignment horizontal="right" vertical="top" wrapText="1"/>
      <protection/>
    </xf>
    <xf numFmtId="43" fontId="4" fillId="0" borderId="19" xfId="50" applyNumberFormat="1" applyFont="1" applyFill="1" applyBorder="1" applyAlignment="1">
      <alignment/>
      <protection/>
    </xf>
    <xf numFmtId="43" fontId="4" fillId="0" borderId="0" xfId="50" applyNumberFormat="1" applyFont="1" applyFill="1" applyBorder="1" applyAlignment="1">
      <alignment vertical="center"/>
      <protection/>
    </xf>
    <xf numFmtId="43" fontId="4" fillId="0" borderId="22" xfId="50" applyNumberFormat="1" applyFont="1" applyBorder="1" applyAlignment="1">
      <alignment horizontal="left" vertical="top" wrapText="1"/>
      <protection/>
    </xf>
    <xf numFmtId="43" fontId="4" fillId="0" borderId="0" xfId="50" applyNumberFormat="1" applyFont="1" applyFill="1" applyBorder="1" applyAlignment="1">
      <alignment/>
      <protection/>
    </xf>
    <xf numFmtId="43" fontId="4" fillId="0" borderId="11" xfId="50" applyNumberFormat="1" applyFont="1" applyBorder="1" applyAlignment="1">
      <alignment vertical="top" wrapText="1"/>
      <protection/>
    </xf>
    <xf numFmtId="43" fontId="4" fillId="0" borderId="11" xfId="50" applyNumberFormat="1" applyFont="1" applyBorder="1" applyAlignment="1">
      <alignment horizontal="left" vertical="top" wrapText="1"/>
      <protection/>
    </xf>
    <xf numFmtId="43" fontId="4" fillId="0" borderId="23" xfId="50" applyNumberFormat="1" applyFont="1" applyBorder="1" applyAlignment="1">
      <alignment vertical="top" wrapText="1"/>
      <protection/>
    </xf>
    <xf numFmtId="43" fontId="4" fillId="0" borderId="14" xfId="50" applyNumberFormat="1" applyFont="1" applyBorder="1" applyAlignment="1">
      <alignment vertical="top" wrapText="1"/>
      <protection/>
    </xf>
    <xf numFmtId="43" fontId="3" fillId="0" borderId="20" xfId="69" applyNumberFormat="1" applyFont="1" applyBorder="1" applyAlignment="1">
      <alignment/>
    </xf>
    <xf numFmtId="43" fontId="4" fillId="0" borderId="15" xfId="50" applyNumberFormat="1" applyFont="1" applyBorder="1" applyAlignment="1">
      <alignment vertical="top" wrapText="1"/>
      <protection/>
    </xf>
    <xf numFmtId="43" fontId="4" fillId="0" borderId="0" xfId="50" applyNumberFormat="1" applyFont="1" applyBorder="1" applyAlignment="1">
      <alignment vertical="top" wrapText="1"/>
      <protection/>
    </xf>
    <xf numFmtId="43" fontId="0" fillId="0" borderId="0" xfId="50" applyNumberFormat="1" applyFont="1" applyBorder="1" applyAlignment="1">
      <alignment vertical="top" wrapText="1"/>
      <protection/>
    </xf>
    <xf numFmtId="43" fontId="4" fillId="0" borderId="11" xfId="50" applyNumberFormat="1" applyFont="1" applyFill="1" applyBorder="1" applyAlignment="1">
      <alignment vertical="top"/>
      <protection/>
    </xf>
    <xf numFmtId="43" fontId="4" fillId="0" borderId="11" xfId="50" applyNumberFormat="1" applyFont="1" applyBorder="1" applyAlignment="1">
      <alignment vertical="top"/>
      <protection/>
    </xf>
    <xf numFmtId="43" fontId="4" fillId="0" borderId="23" xfId="50" applyNumberFormat="1" applyFont="1" applyFill="1" applyBorder="1" applyAlignment="1">
      <alignment horizontal="left" vertical="top" wrapText="1"/>
      <protection/>
    </xf>
    <xf numFmtId="43" fontId="3" fillId="0" borderId="20" xfId="69" applyNumberFormat="1" applyFont="1" applyFill="1" applyBorder="1" applyAlignment="1">
      <alignment horizontal="right" wrapText="1"/>
    </xf>
    <xf numFmtId="43" fontId="4" fillId="0" borderId="0" xfId="50" applyNumberFormat="1" applyFont="1" applyFill="1" applyBorder="1" applyAlignment="1">
      <alignment vertical="center" wrapText="1"/>
      <protection/>
    </xf>
    <xf numFmtId="43" fontId="4" fillId="0" borderId="0" xfId="50" applyNumberFormat="1" applyFont="1" applyFill="1" applyAlignment="1">
      <alignment horizontal="center" vertical="center"/>
      <protection/>
    </xf>
    <xf numFmtId="43" fontId="4" fillId="0" borderId="11" xfId="50" applyNumberFormat="1" applyFont="1" applyBorder="1" applyAlignment="1">
      <alignment horizontal="left" vertical="center" wrapText="1"/>
      <protection/>
    </xf>
    <xf numFmtId="43" fontId="4" fillId="0" borderId="23" xfId="50" applyNumberFormat="1" applyFont="1" applyBorder="1" applyAlignment="1">
      <alignment horizontal="left" vertical="center" wrapText="1"/>
      <protection/>
    </xf>
    <xf numFmtId="43" fontId="3" fillId="0" borderId="20" xfId="69" applyNumberFormat="1" applyFont="1" applyFill="1" applyBorder="1" applyAlignment="1">
      <alignment horizontal="right"/>
    </xf>
    <xf numFmtId="43" fontId="3" fillId="0" borderId="22" xfId="69" applyNumberFormat="1" applyFont="1" applyFill="1" applyBorder="1" applyAlignment="1">
      <alignment horizontal="right"/>
    </xf>
    <xf numFmtId="43" fontId="4" fillId="0" borderId="20" xfId="50" applyNumberFormat="1" applyFont="1" applyBorder="1" applyAlignment="1">
      <alignment horizontal="left" vertical="top" wrapText="1"/>
      <protection/>
    </xf>
    <xf numFmtId="43" fontId="3" fillId="0" borderId="23" xfId="69" applyNumberFormat="1" applyFont="1" applyFill="1" applyBorder="1" applyAlignment="1">
      <alignment horizontal="right"/>
    </xf>
    <xf numFmtId="43" fontId="3" fillId="0" borderId="24" xfId="69" applyNumberFormat="1" applyFont="1" applyFill="1" applyBorder="1" applyAlignment="1">
      <alignment horizontal="right"/>
    </xf>
    <xf numFmtId="43" fontId="3" fillId="0" borderId="14" xfId="69" applyNumberFormat="1" applyFont="1" applyFill="1" applyBorder="1" applyAlignment="1">
      <alignment horizontal="right"/>
    </xf>
    <xf numFmtId="43" fontId="4" fillId="0" borderId="0" xfId="50" applyNumberFormat="1" applyFont="1" applyBorder="1" applyAlignment="1">
      <alignment horizontal="left" vertical="top" wrapText="1"/>
      <protection/>
    </xf>
    <xf numFmtId="43" fontId="4" fillId="0" borderId="11" xfId="50" applyNumberFormat="1" applyFont="1" applyBorder="1" applyAlignment="1">
      <alignment horizontal="left" wrapText="1"/>
      <protection/>
    </xf>
    <xf numFmtId="43" fontId="4" fillId="0" borderId="23" xfId="50" applyNumberFormat="1" applyFont="1" applyBorder="1" applyAlignment="1">
      <alignment horizontal="left" vertical="top" wrapText="1"/>
      <protection/>
    </xf>
    <xf numFmtId="43" fontId="3" fillId="0" borderId="15" xfId="50" applyNumberFormat="1" applyFont="1" applyFill="1" applyBorder="1" applyAlignment="1">
      <alignment horizontal="right"/>
      <protection/>
    </xf>
    <xf numFmtId="43" fontId="3" fillId="0" borderId="13" xfId="50" applyNumberFormat="1" applyFont="1" applyFill="1" applyBorder="1" applyAlignment="1">
      <alignment horizontal="right"/>
      <protection/>
    </xf>
    <xf numFmtId="43" fontId="4" fillId="0" borderId="14" xfId="50" applyNumberFormat="1" applyFont="1" applyBorder="1" applyAlignment="1">
      <alignment horizontal="left" vertical="center" wrapText="1"/>
      <protection/>
    </xf>
    <xf numFmtId="43" fontId="4" fillId="0" borderId="0" xfId="50" applyNumberFormat="1" applyFont="1" applyFill="1" applyBorder="1" applyAlignment="1">
      <alignment horizontal="left" vertical="center" wrapText="1"/>
      <protection/>
    </xf>
    <xf numFmtId="43" fontId="4" fillId="0" borderId="0" xfId="50" applyNumberFormat="1" applyFont="1" applyFill="1" applyBorder="1" applyAlignment="1">
      <alignment horizontal="left" vertical="center"/>
      <protection/>
    </xf>
    <xf numFmtId="43" fontId="4" fillId="0" borderId="0" xfId="50" applyNumberFormat="1" applyFont="1" applyFill="1" applyAlignment="1">
      <alignment horizontal="left" vertical="center"/>
      <protection/>
    </xf>
    <xf numFmtId="43" fontId="4" fillId="0" borderId="19" xfId="50" applyNumberFormat="1" applyFont="1" applyBorder="1" applyAlignment="1">
      <alignment horizontal="left" vertical="center" wrapText="1"/>
      <protection/>
    </xf>
    <xf numFmtId="43" fontId="4" fillId="0" borderId="19" xfId="50" applyNumberFormat="1" applyFont="1" applyFill="1" applyBorder="1" applyAlignment="1">
      <alignment horizontal="left" vertical="center" wrapText="1"/>
      <protection/>
    </xf>
    <xf numFmtId="43" fontId="4" fillId="0" borderId="20" xfId="50" applyNumberFormat="1" applyFont="1" applyBorder="1" applyAlignment="1">
      <alignment horizontal="left" wrapText="1"/>
      <protection/>
    </xf>
    <xf numFmtId="43" fontId="4" fillId="0" borderId="19" xfId="50" applyNumberFormat="1" applyFont="1" applyBorder="1" applyAlignment="1">
      <alignment horizontal="left" wrapText="1"/>
      <protection/>
    </xf>
    <xf numFmtId="43" fontId="4" fillId="0" borderId="22" xfId="50" applyNumberFormat="1" applyFont="1" applyFill="1" applyBorder="1" applyAlignment="1">
      <alignment horizontal="left" vertical="center"/>
      <protection/>
    </xf>
    <xf numFmtId="43" fontId="4" fillId="0" borderId="11" xfId="50" applyNumberFormat="1" applyFont="1" applyFill="1" applyBorder="1" applyAlignment="1">
      <alignment horizontal="left" vertical="center"/>
      <protection/>
    </xf>
    <xf numFmtId="43" fontId="4" fillId="0" borderId="23" xfId="50" applyNumberFormat="1" applyFont="1" applyFill="1" applyBorder="1" applyAlignment="1">
      <alignment horizontal="left" vertical="center"/>
      <protection/>
    </xf>
    <xf numFmtId="43" fontId="4" fillId="0" borderId="0" xfId="50" applyNumberFormat="1" applyFont="1" applyFill="1" applyBorder="1" applyAlignment="1">
      <alignment horizontal="center"/>
      <protection/>
    </xf>
    <xf numFmtId="43" fontId="4" fillId="0" borderId="12" xfId="50" applyNumberFormat="1" applyFont="1" applyBorder="1" applyAlignment="1">
      <alignment vertical="top" wrapText="1"/>
      <protection/>
    </xf>
    <xf numFmtId="43" fontId="4" fillId="0" borderId="10" xfId="50" applyNumberFormat="1" applyFont="1" applyBorder="1" applyAlignment="1">
      <alignment vertical="top" wrapText="1"/>
      <protection/>
    </xf>
    <xf numFmtId="43" fontId="4" fillId="0" borderId="21" xfId="50" applyNumberFormat="1" applyFont="1" applyBorder="1" applyAlignment="1">
      <alignment horizontal="left" vertical="top" wrapText="1"/>
      <protection/>
    </xf>
    <xf numFmtId="43" fontId="4" fillId="0" borderId="0" xfId="0" applyNumberFormat="1" applyFont="1" applyFill="1" applyAlignment="1">
      <alignment/>
    </xf>
    <xf numFmtId="43" fontId="4" fillId="0" borderId="0" xfId="0" applyNumberFormat="1" applyFont="1" applyFill="1" applyAlignment="1">
      <alignment horizontal="left"/>
    </xf>
    <xf numFmtId="43" fontId="4" fillId="0" borderId="0" xfId="0" applyNumberFormat="1" applyFont="1" applyFill="1" applyAlignment="1">
      <alignment horizontal="right"/>
    </xf>
    <xf numFmtId="43" fontId="4" fillId="0" borderId="0" xfId="0" applyNumberFormat="1" applyFont="1" applyFill="1" applyBorder="1" applyAlignment="1">
      <alignment horizontal="center" vertical="center"/>
    </xf>
    <xf numFmtId="43" fontId="0" fillId="0" borderId="0" xfId="50" applyNumberFormat="1" applyFont="1" applyFill="1" applyBorder="1" applyAlignment="1">
      <alignment/>
      <protection/>
    </xf>
    <xf numFmtId="43" fontId="7" fillId="0" borderId="0" xfId="50" applyNumberFormat="1" applyFont="1" applyFill="1" applyAlignment="1">
      <alignment horizontal="left"/>
      <protection/>
    </xf>
    <xf numFmtId="43" fontId="5" fillId="0" borderId="0" xfId="50" applyNumberFormat="1" applyFont="1" applyFill="1" applyAlignment="1">
      <alignment/>
      <protection/>
    </xf>
    <xf numFmtId="43" fontId="4" fillId="0" borderId="0" xfId="50" applyNumberFormat="1" applyFont="1" applyFill="1" applyAlignment="1">
      <alignment horizontal="left" vertical="top" wrapText="1"/>
      <protection/>
    </xf>
    <xf numFmtId="43" fontId="9" fillId="0" borderId="0" xfId="50" applyNumberFormat="1" applyFont="1" applyFill="1" applyAlignment="1">
      <alignment/>
      <protection/>
    </xf>
    <xf numFmtId="43" fontId="4" fillId="0" borderId="0" xfId="50" applyNumberFormat="1" applyFont="1" applyFill="1" applyAlignment="1">
      <alignment horizontal="left"/>
      <protection/>
    </xf>
    <xf numFmtId="43" fontId="5" fillId="0" borderId="0" xfId="50" applyNumberFormat="1" applyFont="1" applyFill="1" applyAlignment="1">
      <alignment horizontal="left"/>
      <protection/>
    </xf>
    <xf numFmtId="43" fontId="55" fillId="0" borderId="0" xfId="50" applyNumberFormat="1" applyFont="1" applyFill="1" applyAlignment="1">
      <alignment/>
      <protection/>
    </xf>
    <xf numFmtId="43" fontId="4" fillId="0" borderId="0" xfId="50" applyNumberFormat="1" applyFont="1" applyFill="1" applyAlignment="1">
      <alignment horizontal="center"/>
      <protection/>
    </xf>
    <xf numFmtId="43" fontId="4" fillId="0" borderId="0" xfId="50" applyNumberFormat="1" applyFont="1" applyFill="1" applyAlignment="1">
      <alignment horizontal="right"/>
      <protection/>
    </xf>
    <xf numFmtId="43" fontId="4" fillId="0" borderId="0" xfId="51" applyNumberFormat="1" applyFont="1" applyFill="1" applyBorder="1" applyAlignment="1">
      <alignment vertical="center"/>
      <protection/>
    </xf>
    <xf numFmtId="43" fontId="4" fillId="0" borderId="0" xfId="51" applyNumberFormat="1" applyFont="1" applyFill="1" applyBorder="1" applyAlignment="1">
      <alignment horizontal="center" wrapText="1"/>
      <protection/>
    </xf>
    <xf numFmtId="43" fontId="4" fillId="0" borderId="0" xfId="51" applyNumberFormat="1" applyFont="1" applyFill="1" applyBorder="1" applyAlignment="1">
      <alignment horizontal="center"/>
      <protection/>
    </xf>
    <xf numFmtId="43" fontId="4" fillId="0" borderId="0" xfId="50" applyNumberFormat="1" applyFont="1" applyFill="1" applyAlignment="1">
      <alignment vertical="center"/>
      <protection/>
    </xf>
    <xf numFmtId="43" fontId="10" fillId="0" borderId="0" xfId="50" applyNumberFormat="1" applyFont="1" applyFill="1" applyAlignment="1">
      <alignment/>
      <protection/>
    </xf>
    <xf numFmtId="43" fontId="4" fillId="0" borderId="0" xfId="50" applyNumberFormat="1" applyFont="1" applyAlignment="1">
      <alignment/>
      <protection/>
    </xf>
    <xf numFmtId="43" fontId="10" fillId="0" borderId="0" xfId="50" applyNumberFormat="1" applyFont="1" applyFill="1" applyAlignment="1">
      <alignment horizontal="left"/>
      <protection/>
    </xf>
    <xf numFmtId="43" fontId="4" fillId="0" borderId="0" xfId="0" applyNumberFormat="1" applyFont="1" applyFill="1" applyBorder="1" applyAlignment="1">
      <alignment horizontal="left" vertical="center"/>
    </xf>
    <xf numFmtId="49" fontId="10" fillId="0" borderId="0" xfId="50" applyNumberFormat="1" applyFont="1" applyFill="1" applyBorder="1" applyAlignment="1">
      <alignment/>
      <protection/>
    </xf>
    <xf numFmtId="43" fontId="14" fillId="0" borderId="0" xfId="50" applyNumberFormat="1" applyFont="1" applyFill="1" applyBorder="1" applyAlignment="1">
      <alignment/>
      <protection/>
    </xf>
    <xf numFmtId="43" fontId="15" fillId="0" borderId="0" xfId="50" applyNumberFormat="1" applyFont="1" applyFill="1" applyBorder="1" applyAlignment="1">
      <alignment/>
      <protection/>
    </xf>
    <xf numFmtId="43" fontId="3" fillId="0" borderId="0" xfId="50" applyNumberFormat="1" applyFont="1" applyFill="1" applyAlignment="1">
      <alignment horizontal="left" vertical="top" wrapText="1"/>
      <protection/>
    </xf>
    <xf numFmtId="43" fontId="3" fillId="0" borderId="0" xfId="50" applyNumberFormat="1" applyFont="1" applyFill="1" applyAlignment="1">
      <alignment/>
      <protection/>
    </xf>
    <xf numFmtId="43" fontId="3" fillId="0" borderId="0" xfId="50" applyNumberFormat="1" applyFont="1" applyFill="1" applyBorder="1" applyAlignment="1">
      <alignment/>
      <protection/>
    </xf>
    <xf numFmtId="43" fontId="5" fillId="0" borderId="12" xfId="50" applyNumberFormat="1" applyFont="1" applyFill="1" applyBorder="1" applyAlignment="1">
      <alignment horizontal="center" vertical="center" wrapText="1"/>
      <protection/>
    </xf>
    <xf numFmtId="43" fontId="5" fillId="0" borderId="10" xfId="50" applyNumberFormat="1" applyFont="1" applyFill="1" applyBorder="1" applyAlignment="1">
      <alignment horizontal="center" vertical="center" wrapText="1"/>
      <protection/>
    </xf>
    <xf numFmtId="43" fontId="5" fillId="0" borderId="20" xfId="50" applyNumberFormat="1" applyFont="1" applyFill="1" applyBorder="1" applyAlignment="1">
      <alignment horizontal="center" vertical="center" wrapText="1"/>
      <protection/>
    </xf>
    <xf numFmtId="43" fontId="5" fillId="0" borderId="14" xfId="50" applyNumberFormat="1" applyFont="1" applyFill="1" applyBorder="1" applyAlignment="1">
      <alignment horizontal="center" vertical="center" wrapText="1"/>
      <protection/>
    </xf>
    <xf numFmtId="43" fontId="5" fillId="0" borderId="22" xfId="50" applyNumberFormat="1" applyFont="1" applyFill="1" applyBorder="1" applyAlignment="1">
      <alignment horizontal="center" vertical="center" wrapText="1"/>
      <protection/>
    </xf>
    <xf numFmtId="43" fontId="5" fillId="0" borderId="10" xfId="50" applyNumberFormat="1" applyFont="1" applyFill="1" applyBorder="1" applyAlignment="1">
      <alignment horizontal="center" vertical="center"/>
      <protection/>
    </xf>
    <xf numFmtId="43" fontId="5" fillId="0" borderId="13" xfId="50" applyNumberFormat="1" applyFont="1" applyFill="1" applyBorder="1" applyAlignment="1">
      <alignment horizontal="center" vertical="center" wrapText="1"/>
      <protection/>
    </xf>
    <xf numFmtId="43" fontId="5" fillId="0" borderId="12" xfId="50" applyNumberFormat="1" applyFont="1" applyFill="1" applyBorder="1" applyAlignment="1">
      <alignment/>
      <protection/>
    </xf>
    <xf numFmtId="43" fontId="5" fillId="0" borderId="10" xfId="50" applyNumberFormat="1" applyFont="1" applyFill="1" applyBorder="1" applyAlignment="1">
      <alignment horizontal="center"/>
      <protection/>
    </xf>
    <xf numFmtId="43" fontId="5" fillId="0" borderId="20" xfId="50" applyNumberFormat="1" applyFont="1" applyFill="1" applyBorder="1" applyAlignment="1">
      <alignment/>
      <protection/>
    </xf>
    <xf numFmtId="4" fontId="4" fillId="33" borderId="0" xfId="50" applyNumberFormat="1" applyFont="1" applyFill="1" applyAlignment="1">
      <alignment horizontal="left"/>
      <protection/>
    </xf>
    <xf numFmtId="4" fontId="4" fillId="33" borderId="0" xfId="50" applyNumberFormat="1" applyFont="1" applyFill="1">
      <alignment/>
      <protection/>
    </xf>
    <xf numFmtId="0" fontId="0" fillId="33" borderId="0" xfId="50" applyFill="1">
      <alignment/>
      <protection/>
    </xf>
    <xf numFmtId="0" fontId="4" fillId="33" borderId="0" xfId="50" applyFont="1" applyFill="1" applyAlignment="1">
      <alignment horizontal="left"/>
      <protection/>
    </xf>
    <xf numFmtId="4" fontId="4" fillId="33" borderId="0" xfId="50" applyNumberFormat="1" applyFont="1" applyFill="1" applyAlignment="1">
      <alignment horizontal="left" vertical="center"/>
      <protection/>
    </xf>
    <xf numFmtId="0" fontId="4" fillId="33" borderId="0" xfId="50" applyFont="1" applyFill="1">
      <alignment/>
      <protection/>
    </xf>
    <xf numFmtId="4" fontId="4" fillId="33" borderId="0" xfId="50" applyNumberFormat="1" applyFont="1" applyFill="1" applyAlignment="1">
      <alignment vertical="center"/>
      <protection/>
    </xf>
    <xf numFmtId="4" fontId="16" fillId="33" borderId="0" xfId="50" applyNumberFormat="1" applyFont="1" applyFill="1" applyAlignment="1">
      <alignment vertical="center"/>
      <protection/>
    </xf>
    <xf numFmtId="4" fontId="0" fillId="33" borderId="0" xfId="50" applyNumberFormat="1" applyFill="1" applyAlignment="1">
      <alignment vertical="center"/>
      <protection/>
    </xf>
    <xf numFmtId="0" fontId="16" fillId="33" borderId="0" xfId="50" applyFont="1" applyFill="1">
      <alignment/>
      <protection/>
    </xf>
    <xf numFmtId="43" fontId="0" fillId="0" borderId="0" xfId="50" applyNumberFormat="1">
      <alignment/>
      <protection/>
    </xf>
    <xf numFmtId="43" fontId="5" fillId="0" borderId="12" xfId="50" applyNumberFormat="1" applyFont="1" applyFill="1" applyBorder="1" applyAlignment="1">
      <alignment horizontal="center" vertical="center"/>
      <protection/>
    </xf>
    <xf numFmtId="43" fontId="5" fillId="0" borderId="12" xfId="50" applyNumberFormat="1" applyFont="1" applyFill="1" applyBorder="1" applyAlignment="1">
      <alignment horizontal="center"/>
      <protection/>
    </xf>
    <xf numFmtId="43" fontId="5" fillId="0" borderId="19" xfId="50" applyNumberFormat="1" applyFont="1" applyFill="1" applyBorder="1" applyAlignment="1">
      <alignment horizontal="center"/>
      <protection/>
    </xf>
    <xf numFmtId="43" fontId="5" fillId="0" borderId="10" xfId="51" applyNumberFormat="1" applyFont="1" applyFill="1" applyBorder="1" applyAlignment="1">
      <alignment horizontal="center"/>
      <protection/>
    </xf>
    <xf numFmtId="43" fontId="5" fillId="0" borderId="20" xfId="50" applyNumberFormat="1" applyFont="1" applyFill="1" applyBorder="1" applyAlignment="1">
      <alignment horizontal="center"/>
      <protection/>
    </xf>
    <xf numFmtId="43" fontId="5" fillId="0" borderId="21" xfId="50" applyNumberFormat="1" applyFont="1" applyFill="1" applyBorder="1" applyAlignment="1">
      <alignment horizontal="center"/>
      <protection/>
    </xf>
    <xf numFmtId="43" fontId="5" fillId="0" borderId="20" xfId="51" applyNumberFormat="1" applyFont="1" applyFill="1" applyBorder="1" applyAlignment="1">
      <alignment horizontal="center"/>
      <protection/>
    </xf>
    <xf numFmtId="43" fontId="5" fillId="0" borderId="11" xfId="50" applyNumberFormat="1" applyFont="1" applyFill="1" applyBorder="1" applyAlignment="1">
      <alignment/>
      <protection/>
    </xf>
    <xf numFmtId="43" fontId="5" fillId="0" borderId="22" xfId="50" applyNumberFormat="1" applyFont="1" applyFill="1" applyBorder="1" applyAlignment="1">
      <alignment horizontal="center"/>
      <protection/>
    </xf>
    <xf numFmtId="43" fontId="5" fillId="0" borderId="11" xfId="50" applyNumberFormat="1" applyFont="1" applyFill="1" applyBorder="1" applyAlignment="1">
      <alignment horizontal="center"/>
      <protection/>
    </xf>
    <xf numFmtId="43" fontId="5" fillId="0" borderId="16" xfId="50" applyNumberFormat="1" applyFont="1" applyFill="1" applyBorder="1" applyAlignment="1">
      <alignment horizontal="center"/>
      <protection/>
    </xf>
    <xf numFmtId="43" fontId="5" fillId="0" borderId="10" xfId="50" applyNumberFormat="1" applyFont="1" applyFill="1" applyBorder="1" applyAlignment="1">
      <alignment/>
      <protection/>
    </xf>
    <xf numFmtId="43" fontId="5" fillId="0" borderId="23" xfId="50" applyNumberFormat="1" applyFont="1" applyFill="1" applyBorder="1" applyAlignment="1">
      <alignment horizontal="center"/>
      <protection/>
    </xf>
    <xf numFmtId="43" fontId="5" fillId="0" borderId="18" xfId="50" applyNumberFormat="1" applyFont="1" applyFill="1" applyBorder="1" applyAlignment="1">
      <alignment horizontal="center"/>
      <protection/>
    </xf>
    <xf numFmtId="43" fontId="5" fillId="0" borderId="22" xfId="50" applyNumberFormat="1" applyFont="1" applyFill="1" applyBorder="1" applyAlignment="1">
      <alignment/>
      <protection/>
    </xf>
    <xf numFmtId="43" fontId="2" fillId="0" borderId="12" xfId="51" applyNumberFormat="1" applyFont="1" applyFill="1" applyBorder="1" applyAlignment="1">
      <alignment horizontal="center" wrapText="1"/>
      <protection/>
    </xf>
    <xf numFmtId="43" fontId="5" fillId="0" borderId="14" xfId="50" applyNumberFormat="1" applyFont="1" applyFill="1" applyBorder="1" applyAlignment="1">
      <alignment horizontal="center"/>
      <protection/>
    </xf>
    <xf numFmtId="43" fontId="5" fillId="0" borderId="24" xfId="50" applyNumberFormat="1" applyFont="1" applyFill="1" applyBorder="1" applyAlignment="1">
      <alignment horizontal="center"/>
      <protection/>
    </xf>
    <xf numFmtId="43" fontId="5" fillId="0" borderId="20" xfId="50" applyNumberFormat="1" applyFont="1" applyFill="1" applyBorder="1" applyAlignment="1">
      <alignment horizontal="center" vertical="center"/>
      <protection/>
    </xf>
    <xf numFmtId="43" fontId="12" fillId="0" borderId="24" xfId="0" applyNumberFormat="1" applyFont="1" applyFill="1" applyBorder="1" applyAlignment="1">
      <alignment horizontal="center" vertical="center"/>
    </xf>
    <xf numFmtId="43" fontId="12" fillId="0" borderId="24" xfId="0" applyNumberFormat="1" applyFont="1" applyFill="1" applyBorder="1" applyAlignment="1">
      <alignment horizontal="center"/>
    </xf>
    <xf numFmtId="43" fontId="4" fillId="0" borderId="0" xfId="50" applyNumberFormat="1" applyFont="1" applyFill="1" applyAlignment="1">
      <alignment horizontal="left"/>
      <protection/>
    </xf>
    <xf numFmtId="43" fontId="8" fillId="0" borderId="14" xfId="50" applyNumberFormat="1" applyFont="1" applyFill="1" applyBorder="1" applyAlignment="1">
      <alignment horizontal="center" vertical="center"/>
      <protection/>
    </xf>
    <xf numFmtId="43" fontId="0" fillId="0" borderId="15" xfId="0" applyNumberFormat="1" applyFill="1" applyBorder="1" applyAlignment="1">
      <alignment horizontal="center" vertical="center"/>
    </xf>
    <xf numFmtId="43" fontId="0" fillId="0" borderId="24" xfId="0" applyNumberFormat="1" applyFill="1" applyBorder="1" applyAlignment="1">
      <alignment horizontal="center" vertical="center"/>
    </xf>
    <xf numFmtId="43" fontId="5" fillId="0" borderId="14" xfId="50" applyNumberFormat="1" applyFont="1" applyFill="1" applyBorder="1" applyAlignment="1">
      <alignment horizontal="center" vertical="center"/>
      <protection/>
    </xf>
    <xf numFmtId="43" fontId="5" fillId="0" borderId="12" xfId="50" applyNumberFormat="1" applyFont="1" applyFill="1" applyBorder="1" applyAlignment="1">
      <alignment horizontal="center" vertical="center"/>
      <protection/>
    </xf>
    <xf numFmtId="43" fontId="12" fillId="0" borderId="10" xfId="0" applyNumberFormat="1" applyFont="1" applyFill="1" applyBorder="1" applyAlignment="1">
      <alignment vertical="center"/>
    </xf>
    <xf numFmtId="43" fontId="12" fillId="0" borderId="20" xfId="0" applyNumberFormat="1" applyFont="1" applyFill="1" applyBorder="1" applyAlignment="1">
      <alignment vertical="center"/>
    </xf>
    <xf numFmtId="4" fontId="4" fillId="33" borderId="0" xfId="50" applyNumberFormat="1" applyFont="1" applyFill="1" applyAlignment="1">
      <alignment horizontal="left"/>
      <protection/>
    </xf>
    <xf numFmtId="4" fontId="4" fillId="33" borderId="0" xfId="50" applyNumberFormat="1" applyFont="1" applyFill="1" applyAlignment="1">
      <alignment horizontal="left" vertical="center"/>
      <protection/>
    </xf>
    <xf numFmtId="0" fontId="4" fillId="33" borderId="0" xfId="50" applyFont="1" applyFill="1" applyAlignment="1">
      <alignment horizontal="left"/>
      <protection/>
    </xf>
    <xf numFmtId="49" fontId="10" fillId="0" borderId="0" xfId="50" applyNumberFormat="1" applyFont="1" applyFill="1" applyBorder="1" applyAlignment="1">
      <alignment horizontal="left" wrapText="1"/>
      <protection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 2 3" xfId="52"/>
    <cellStyle name="Nota" xfId="53"/>
    <cellStyle name="Percent" xfId="54"/>
    <cellStyle name="Saída" xfId="55"/>
    <cellStyle name="Comma [0]" xfId="56"/>
    <cellStyle name="Separador de milhares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" xfId="67"/>
    <cellStyle name="Vírgula 2 2" xfId="68"/>
    <cellStyle name="Vírgula 3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0"/>
  <sheetViews>
    <sheetView showGridLines="0" tabSelected="1" zoomScalePageLayoutView="0" workbookViewId="0" topLeftCell="A1">
      <selection activeCell="A1" sqref="A1"/>
    </sheetView>
  </sheetViews>
  <sheetFormatPr defaultColWidth="9.140625" defaultRowHeight="11.25" customHeight="1"/>
  <cols>
    <col min="1" max="1" width="92.8515625" style="103" customWidth="1"/>
    <col min="2" max="7" width="13.7109375" style="103" customWidth="1"/>
    <col min="8" max="8" width="18.8515625" style="103" customWidth="1"/>
    <col min="9" max="9" width="21.140625" style="103" customWidth="1"/>
    <col min="10" max="10" width="14.00390625" style="103" customWidth="1"/>
    <col min="11" max="11" width="14.140625" style="103" customWidth="1"/>
    <col min="12" max="16384" width="9.140625" style="103" customWidth="1"/>
  </cols>
  <sheetData>
    <row r="1" ht="12.75"/>
    <row r="2" ht="25.5" customHeight="1">
      <c r="A2" s="122" t="s">
        <v>163</v>
      </c>
    </row>
    <row r="3" ht="15.75" customHeight="1">
      <c r="A3" s="123" t="s">
        <v>164</v>
      </c>
    </row>
    <row r="4" ht="15.75" customHeight="1">
      <c r="A4" s="123" t="s">
        <v>165</v>
      </c>
    </row>
    <row r="5" ht="15.75" customHeight="1">
      <c r="A5" s="123" t="s">
        <v>166</v>
      </c>
    </row>
    <row r="6" spans="1:6" ht="15.75">
      <c r="A6" s="104" t="s">
        <v>103</v>
      </c>
      <c r="B6" s="104"/>
      <c r="C6" s="104"/>
      <c r="D6" s="104"/>
      <c r="E6" s="104"/>
      <c r="F6" s="104"/>
    </row>
    <row r="7" spans="1:6" ht="12.75">
      <c r="A7" s="105"/>
      <c r="B7" s="105"/>
      <c r="C7" s="105"/>
      <c r="D7" s="105"/>
      <c r="E7" s="105"/>
      <c r="F7" s="105"/>
    </row>
    <row r="8" spans="1:6" s="107" customFormat="1" ht="15.75">
      <c r="A8" s="124" t="s">
        <v>163</v>
      </c>
      <c r="B8" s="106"/>
      <c r="C8" s="106"/>
      <c r="D8" s="106"/>
      <c r="E8" s="106"/>
      <c r="F8" s="106"/>
    </row>
    <row r="9" spans="1:6" s="2" customFormat="1" ht="12.75">
      <c r="A9" s="108" t="s">
        <v>0</v>
      </c>
      <c r="B9" s="108"/>
      <c r="C9" s="108"/>
      <c r="D9" s="108"/>
      <c r="E9" s="108"/>
      <c r="F9" s="108"/>
    </row>
    <row r="10" spans="1:6" s="2" customFormat="1" ht="12.75">
      <c r="A10" s="109" t="s">
        <v>24</v>
      </c>
      <c r="B10" s="109"/>
      <c r="C10" s="109"/>
      <c r="D10" s="109"/>
      <c r="E10" s="109"/>
      <c r="F10" s="109"/>
    </row>
    <row r="11" spans="1:6" s="2" customFormat="1" ht="12.75">
      <c r="A11" s="169" t="s">
        <v>1</v>
      </c>
      <c r="B11" s="169"/>
      <c r="C11" s="169"/>
      <c r="D11" s="169"/>
      <c r="E11" s="169"/>
      <c r="F11" s="169"/>
    </row>
    <row r="12" spans="1:10" s="99" customFormat="1" ht="12.75">
      <c r="A12" s="100" t="s">
        <v>180</v>
      </c>
      <c r="B12" s="100"/>
      <c r="C12" s="100"/>
      <c r="D12" s="100"/>
      <c r="E12" s="100"/>
      <c r="F12" s="100"/>
      <c r="G12" s="100"/>
      <c r="H12" s="100"/>
      <c r="I12" s="100"/>
      <c r="J12" s="100"/>
    </row>
    <row r="13" spans="1:2" s="2" customFormat="1" ht="12.75">
      <c r="A13" s="125" t="s">
        <v>167</v>
      </c>
      <c r="B13" s="110" t="str">
        <f>IF(_xlfn.IFERROR(SEARCH("SEMESTRE",A13,1),0)&gt;0,"Semestre",IF(_xlfn.IFERROR(SEARCH("QUADRIMESTRE",A13,1),0)&gt;0,"Quadrimestre",IF(_xlfn.IFERROR(SEARCH("TRIMESTRE",A13,1),0)&gt;0,"Trimestre",IF(_xlfn.IFERROR(SEARCH("BIMESTRE",A13,1),0)&gt;0,"Bimestre","Mês"))))</f>
        <v>Bimestre</v>
      </c>
    </row>
    <row r="14" spans="1:6" s="2" customFormat="1" ht="12.75" hidden="1">
      <c r="A14" s="169"/>
      <c r="B14" s="169"/>
      <c r="C14" s="169"/>
      <c r="D14" s="169"/>
      <c r="E14" s="169"/>
      <c r="F14" s="169"/>
    </row>
    <row r="15" spans="1:6" s="2" customFormat="1" ht="12.75" hidden="1">
      <c r="A15" s="169"/>
      <c r="B15" s="169"/>
      <c r="C15" s="169"/>
      <c r="D15" s="169"/>
      <c r="E15" s="169"/>
      <c r="F15" s="169"/>
    </row>
    <row r="16" spans="1:6" s="2" customFormat="1" ht="12.75">
      <c r="A16" s="108"/>
      <c r="B16" s="108"/>
      <c r="C16" s="108"/>
      <c r="D16" s="108"/>
      <c r="E16" s="108"/>
      <c r="F16" s="108"/>
    </row>
    <row r="17" spans="1:6" s="2" customFormat="1" ht="12.75">
      <c r="A17" s="2" t="s">
        <v>102</v>
      </c>
      <c r="B17" s="111"/>
      <c r="C17" s="111"/>
      <c r="D17" s="111"/>
      <c r="E17" s="101" t="s">
        <v>31</v>
      </c>
      <c r="F17" s="112"/>
    </row>
    <row r="18" spans="1:5" s="2" customFormat="1" ht="12.75">
      <c r="A18" s="170" t="s">
        <v>15</v>
      </c>
      <c r="B18" s="171"/>
      <c r="C18" s="171"/>
      <c r="D18" s="171"/>
      <c r="E18" s="172"/>
    </row>
    <row r="19" spans="1:5" s="2" customFormat="1" ht="12.75">
      <c r="A19" s="134"/>
      <c r="B19" s="156" t="s">
        <v>2</v>
      </c>
      <c r="C19" s="156" t="s">
        <v>2</v>
      </c>
      <c r="D19" s="164" t="s">
        <v>3</v>
      </c>
      <c r="E19" s="168"/>
    </row>
    <row r="20" spans="1:5" s="2" customFormat="1" ht="12.75">
      <c r="A20" s="135" t="s">
        <v>25</v>
      </c>
      <c r="B20" s="157" t="s">
        <v>4</v>
      </c>
      <c r="C20" s="157" t="s">
        <v>5</v>
      </c>
      <c r="D20" s="149" t="str">
        <f>CONCATENATE("Até o  ",B13)</f>
        <v>Até o  Bimestre</v>
      </c>
      <c r="E20" s="149" t="s">
        <v>6</v>
      </c>
    </row>
    <row r="21" spans="1:5" s="2" customFormat="1" ht="12.75">
      <c r="A21" s="136"/>
      <c r="B21" s="160"/>
      <c r="C21" s="160" t="s">
        <v>7</v>
      </c>
      <c r="D21" s="152" t="s">
        <v>8</v>
      </c>
      <c r="E21" s="152" t="s">
        <v>16</v>
      </c>
    </row>
    <row r="22" spans="1:5" s="2" customFormat="1" ht="12.75">
      <c r="A22" s="3" t="s">
        <v>17</v>
      </c>
      <c r="B22" s="4">
        <f>B23+B26+B29+B32</f>
        <v>286915000</v>
      </c>
      <c r="C22" s="4">
        <f>C23+C26+C29+C32</f>
        <v>286915000</v>
      </c>
      <c r="D22" s="1">
        <f>D23+D26+D29+D32</f>
        <v>44721935.04</v>
      </c>
      <c r="E22" s="5">
        <f aca="true" t="shared" si="0" ref="E22:E44">IF(C22&gt;0,D22/C22*100,0)</f>
        <v>15.587172172943205</v>
      </c>
    </row>
    <row r="23" spans="1:5" s="2" customFormat="1" ht="12.75">
      <c r="A23" s="6" t="s">
        <v>101</v>
      </c>
      <c r="B23" s="4">
        <f>SUM(B24:B25)</f>
        <v>125330000</v>
      </c>
      <c r="C23" s="4">
        <f>SUM(C24:C25)</f>
        <v>125330000</v>
      </c>
      <c r="D23" s="1">
        <f>SUM(D24:D25)</f>
        <v>12489723.33</v>
      </c>
      <c r="E23" s="1">
        <f t="shared" si="0"/>
        <v>9.965469823665524</v>
      </c>
    </row>
    <row r="24" spans="1:5" s="2" customFormat="1" ht="12.75">
      <c r="A24" s="6" t="s">
        <v>100</v>
      </c>
      <c r="B24" s="4">
        <v>109000000</v>
      </c>
      <c r="C24" s="4">
        <v>109000000</v>
      </c>
      <c r="D24" s="1">
        <v>7229458.58</v>
      </c>
      <c r="E24" s="1">
        <f t="shared" si="0"/>
        <v>6.6325308073394496</v>
      </c>
    </row>
    <row r="25" spans="1:5" s="2" customFormat="1" ht="12.75">
      <c r="A25" s="6" t="s">
        <v>110</v>
      </c>
      <c r="B25" s="4">
        <v>16330000</v>
      </c>
      <c r="C25" s="4">
        <v>16330000</v>
      </c>
      <c r="D25" s="1">
        <v>5260264.75</v>
      </c>
      <c r="E25" s="1">
        <f t="shared" si="0"/>
        <v>32.212276484996934</v>
      </c>
    </row>
    <row r="26" spans="1:5" s="2" customFormat="1" ht="12.75">
      <c r="A26" s="6" t="s">
        <v>99</v>
      </c>
      <c r="B26" s="4">
        <f>SUM(B27:B28)</f>
        <v>30405000</v>
      </c>
      <c r="C26" s="4">
        <f>SUM(C27:C28)</f>
        <v>30405000</v>
      </c>
      <c r="D26" s="1">
        <f>SUM(D27:D28)</f>
        <v>8759936.75</v>
      </c>
      <c r="E26" s="1">
        <f t="shared" si="0"/>
        <v>28.810842789014963</v>
      </c>
    </row>
    <row r="27" spans="1:5" s="2" customFormat="1" ht="12.75">
      <c r="A27" s="6" t="s">
        <v>98</v>
      </c>
      <c r="B27" s="4">
        <v>30000000</v>
      </c>
      <c r="C27" s="4">
        <v>30000000</v>
      </c>
      <c r="D27" s="1">
        <v>8719697.52</v>
      </c>
      <c r="E27" s="1">
        <f t="shared" si="0"/>
        <v>29.0656584</v>
      </c>
    </row>
    <row r="28" spans="1:5" s="2" customFormat="1" ht="12.75">
      <c r="A28" s="6" t="s">
        <v>111</v>
      </c>
      <c r="B28" s="4">
        <v>405000</v>
      </c>
      <c r="C28" s="4">
        <v>405000</v>
      </c>
      <c r="D28" s="1">
        <v>40239.23</v>
      </c>
      <c r="E28" s="1">
        <f t="shared" si="0"/>
        <v>9.935612345679013</v>
      </c>
    </row>
    <row r="29" spans="1:5" s="2" customFormat="1" ht="12.75">
      <c r="A29" s="6" t="s">
        <v>97</v>
      </c>
      <c r="B29" s="4">
        <f>SUM(B30:B31)</f>
        <v>90380000</v>
      </c>
      <c r="C29" s="4">
        <f>SUM(C30:C31)</f>
        <v>90380000</v>
      </c>
      <c r="D29" s="1">
        <f>SUM(D30:D31)</f>
        <v>19244383.34</v>
      </c>
      <c r="E29" s="1">
        <f t="shared" si="0"/>
        <v>21.292745452533744</v>
      </c>
    </row>
    <row r="30" spans="1:5" s="2" customFormat="1" ht="12.75">
      <c r="A30" s="6" t="s">
        <v>96</v>
      </c>
      <c r="B30" s="4">
        <v>85500000</v>
      </c>
      <c r="C30" s="4">
        <v>85500000</v>
      </c>
      <c r="D30" s="1">
        <v>18039663.8</v>
      </c>
      <c r="E30" s="1">
        <f t="shared" si="0"/>
        <v>21.099021988304095</v>
      </c>
    </row>
    <row r="31" spans="1:5" s="2" customFormat="1" ht="12.75">
      <c r="A31" s="6" t="s">
        <v>112</v>
      </c>
      <c r="B31" s="4">
        <v>4880000</v>
      </c>
      <c r="C31" s="4">
        <v>4880000</v>
      </c>
      <c r="D31" s="1">
        <v>1204719.54</v>
      </c>
      <c r="E31" s="1">
        <f t="shared" si="0"/>
        <v>24.68687581967213</v>
      </c>
    </row>
    <row r="32" spans="1:5" s="2" customFormat="1" ht="12.75">
      <c r="A32" s="3" t="s">
        <v>113</v>
      </c>
      <c r="B32" s="4">
        <v>40800000</v>
      </c>
      <c r="C32" s="4">
        <v>40800000</v>
      </c>
      <c r="D32" s="1">
        <v>4227891.62</v>
      </c>
      <c r="E32" s="1">
        <f t="shared" si="0"/>
        <v>10.362479460784314</v>
      </c>
    </row>
    <row r="33" spans="1:5" s="2" customFormat="1" ht="12.75">
      <c r="A33" s="3" t="s">
        <v>26</v>
      </c>
      <c r="B33" s="7">
        <f>B34+B38+B39+B40+B41+B42+B43</f>
        <v>407855000</v>
      </c>
      <c r="C33" s="4">
        <f>C34+C38+C39+C40+C41+C42+C43</f>
        <v>407855000</v>
      </c>
      <c r="D33" s="1">
        <f>D34+D38+D39+D40+D41+D42+D43</f>
        <v>101630926.98000002</v>
      </c>
      <c r="E33" s="1">
        <f t="shared" si="0"/>
        <v>24.918396729229755</v>
      </c>
    </row>
    <row r="34" spans="1:5" s="2" customFormat="1" ht="12.75">
      <c r="A34" s="3" t="s">
        <v>95</v>
      </c>
      <c r="B34" s="7">
        <f>SUM(B35:B37)</f>
        <v>77050000</v>
      </c>
      <c r="C34" s="4">
        <f>SUM(C35:C37)</f>
        <v>77050000</v>
      </c>
      <c r="D34" s="1">
        <f>SUM(D35:D37)</f>
        <v>16688339.72</v>
      </c>
      <c r="E34" s="1">
        <f t="shared" si="0"/>
        <v>21.65910411421155</v>
      </c>
    </row>
    <row r="35" spans="1:5" s="2" customFormat="1" ht="12.75">
      <c r="A35" s="3" t="s">
        <v>94</v>
      </c>
      <c r="B35" s="7">
        <v>71000000</v>
      </c>
      <c r="C35" s="4">
        <v>71000000</v>
      </c>
      <c r="D35" s="1">
        <v>16688339.72</v>
      </c>
      <c r="E35" s="1">
        <f t="shared" si="0"/>
        <v>23.504703830985914</v>
      </c>
    </row>
    <row r="36" spans="1:5" s="2" customFormat="1" ht="12.75">
      <c r="A36" s="3" t="s">
        <v>93</v>
      </c>
      <c r="B36" s="7">
        <v>3050000</v>
      </c>
      <c r="C36" s="4">
        <v>3050000</v>
      </c>
      <c r="D36" s="1">
        <v>0</v>
      </c>
      <c r="E36" s="1">
        <f t="shared" si="0"/>
        <v>0</v>
      </c>
    </row>
    <row r="37" spans="1:5" s="2" customFormat="1" ht="12.75">
      <c r="A37" s="3" t="s">
        <v>108</v>
      </c>
      <c r="B37" s="7">
        <v>3000000</v>
      </c>
      <c r="C37" s="4">
        <v>3000000</v>
      </c>
      <c r="D37" s="1">
        <v>0</v>
      </c>
      <c r="E37" s="1">
        <f t="shared" si="0"/>
        <v>0</v>
      </c>
    </row>
    <row r="38" spans="1:5" s="2" customFormat="1" ht="12.75">
      <c r="A38" s="3" t="s">
        <v>92</v>
      </c>
      <c r="B38" s="7">
        <v>262000000</v>
      </c>
      <c r="C38" s="4">
        <v>262000000</v>
      </c>
      <c r="D38" s="1">
        <v>41644845.13</v>
      </c>
      <c r="E38" s="1">
        <f t="shared" si="0"/>
        <v>15.89497905725191</v>
      </c>
    </row>
    <row r="39" spans="1:5" s="2" customFormat="1" ht="12.75">
      <c r="A39" s="3" t="s">
        <v>91</v>
      </c>
      <c r="B39" s="7">
        <v>5000</v>
      </c>
      <c r="C39" s="4">
        <v>5000</v>
      </c>
      <c r="D39" s="1">
        <v>0</v>
      </c>
      <c r="E39" s="1">
        <f t="shared" si="0"/>
        <v>0</v>
      </c>
    </row>
    <row r="40" spans="1:5" s="2" customFormat="1" ht="12.75">
      <c r="A40" s="3" t="s">
        <v>90</v>
      </c>
      <c r="B40" s="4">
        <v>1800000</v>
      </c>
      <c r="C40" s="4">
        <v>1800000</v>
      </c>
      <c r="D40" s="1">
        <v>412784.84</v>
      </c>
      <c r="E40" s="1">
        <f t="shared" si="0"/>
        <v>22.932491111111112</v>
      </c>
    </row>
    <row r="41" spans="1:5" s="2" customFormat="1" ht="12.75">
      <c r="A41" s="3" t="s">
        <v>89</v>
      </c>
      <c r="B41" s="4">
        <v>1000000</v>
      </c>
      <c r="C41" s="4">
        <v>1000000</v>
      </c>
      <c r="D41" s="1">
        <v>24798.59</v>
      </c>
      <c r="E41" s="1">
        <f t="shared" si="0"/>
        <v>2.479859</v>
      </c>
    </row>
    <row r="42" spans="1:5" s="2" customFormat="1" ht="12.75">
      <c r="A42" s="3" t="s">
        <v>88</v>
      </c>
      <c r="B42" s="4">
        <v>66000000</v>
      </c>
      <c r="C42" s="4">
        <v>66000000</v>
      </c>
      <c r="D42" s="1">
        <v>42860158.7</v>
      </c>
      <c r="E42" s="1">
        <f t="shared" si="0"/>
        <v>64.9396343939394</v>
      </c>
    </row>
    <row r="43" spans="1:5" s="2" customFormat="1" ht="12.75">
      <c r="A43" s="3" t="s">
        <v>87</v>
      </c>
      <c r="B43" s="4"/>
      <c r="C43" s="4"/>
      <c r="D43" s="1"/>
      <c r="E43" s="1">
        <f t="shared" si="0"/>
        <v>0</v>
      </c>
    </row>
    <row r="44" spans="1:5" s="2" customFormat="1" ht="12.75">
      <c r="A44" s="8" t="s">
        <v>36</v>
      </c>
      <c r="B44" s="9">
        <f>B22+B33</f>
        <v>694770000</v>
      </c>
      <c r="C44" s="9">
        <f>C22+C33</f>
        <v>694770000</v>
      </c>
      <c r="D44" s="10">
        <f>D22+D33</f>
        <v>146352862.02</v>
      </c>
      <c r="E44" s="10">
        <f t="shared" si="0"/>
        <v>21.064936888466686</v>
      </c>
    </row>
    <row r="45" spans="1:5" s="2" customFormat="1" ht="12.75">
      <c r="A45" s="11"/>
      <c r="B45" s="12"/>
      <c r="C45" s="12"/>
      <c r="D45" s="12"/>
      <c r="E45" s="12"/>
    </row>
    <row r="46" spans="1:5" s="2" customFormat="1" ht="12.75">
      <c r="A46" s="162"/>
      <c r="B46" s="156" t="s">
        <v>2</v>
      </c>
      <c r="C46" s="156" t="s">
        <v>2</v>
      </c>
      <c r="D46" s="164" t="s">
        <v>3</v>
      </c>
      <c r="E46" s="168"/>
    </row>
    <row r="47" spans="1:5" s="2" customFormat="1" ht="12.75">
      <c r="A47" s="157" t="s">
        <v>86</v>
      </c>
      <c r="B47" s="157" t="s">
        <v>4</v>
      </c>
      <c r="C47" s="157" t="s">
        <v>5</v>
      </c>
      <c r="D47" s="149" t="str">
        <f>CONCATENATE("Até o  ",B13)</f>
        <v>Até o  Bimestre</v>
      </c>
      <c r="E47" s="158" t="s">
        <v>6</v>
      </c>
    </row>
    <row r="48" spans="1:5" s="2" customFormat="1" ht="12.75">
      <c r="A48" s="136"/>
      <c r="B48" s="160"/>
      <c r="C48" s="160" t="s">
        <v>7</v>
      </c>
      <c r="D48" s="152" t="s">
        <v>8</v>
      </c>
      <c r="E48" s="161" t="s">
        <v>16</v>
      </c>
    </row>
    <row r="49" spans="1:5" s="2" customFormat="1" ht="25.5">
      <c r="A49" s="3" t="s">
        <v>85</v>
      </c>
      <c r="B49" s="13">
        <v>143400</v>
      </c>
      <c r="C49" s="14">
        <v>143400</v>
      </c>
      <c r="D49" s="15">
        <v>32296.73</v>
      </c>
      <c r="E49" s="15">
        <f aca="true" t="shared" si="1" ref="E49:E62">IF(C49&gt;0,D49/C49*100,0)</f>
        <v>22.522126917712693</v>
      </c>
    </row>
    <row r="50" spans="1:5" s="2" customFormat="1" ht="12.75">
      <c r="A50" s="3" t="s">
        <v>84</v>
      </c>
      <c r="B50" s="16">
        <f>SUM(B51:B56)</f>
        <v>21969100</v>
      </c>
      <c r="C50" s="17">
        <f>SUM(C51:C56)</f>
        <v>21969100</v>
      </c>
      <c r="D50" s="18">
        <f>SUM(D51:D56)</f>
        <v>4802317.899999999</v>
      </c>
      <c r="E50" s="18">
        <f t="shared" si="1"/>
        <v>21.85942027666131</v>
      </c>
    </row>
    <row r="51" spans="1:5" s="2" customFormat="1" ht="12.75">
      <c r="A51" s="3" t="s">
        <v>83</v>
      </c>
      <c r="B51" s="16">
        <v>16800000</v>
      </c>
      <c r="C51" s="17">
        <v>16800000</v>
      </c>
      <c r="D51" s="18">
        <v>4058727.12</v>
      </c>
      <c r="E51" s="18">
        <f t="shared" si="1"/>
        <v>24.15909</v>
      </c>
    </row>
    <row r="52" spans="1:5" s="2" customFormat="1" ht="12.75">
      <c r="A52" s="19" t="s">
        <v>82</v>
      </c>
      <c r="B52" s="16"/>
      <c r="C52" s="17"/>
      <c r="D52" s="18"/>
      <c r="E52" s="18">
        <f t="shared" si="1"/>
        <v>0</v>
      </c>
    </row>
    <row r="53" spans="1:5" s="2" customFormat="1" ht="12.75">
      <c r="A53" s="19" t="s">
        <v>81</v>
      </c>
      <c r="B53" s="16">
        <v>4923000</v>
      </c>
      <c r="C53" s="17">
        <v>4923000</v>
      </c>
      <c r="D53" s="18">
        <v>701353.6</v>
      </c>
      <c r="E53" s="18">
        <f t="shared" si="1"/>
        <v>14.246467601056267</v>
      </c>
    </row>
    <row r="54" spans="1:5" s="2" customFormat="1" ht="12.75">
      <c r="A54" s="19" t="s">
        <v>80</v>
      </c>
      <c r="B54" s="16">
        <v>103000</v>
      </c>
      <c r="C54" s="17">
        <v>103000</v>
      </c>
      <c r="D54" s="18">
        <v>0</v>
      </c>
      <c r="E54" s="18">
        <f t="shared" si="1"/>
        <v>0</v>
      </c>
    </row>
    <row r="55" spans="1:5" s="2" customFormat="1" ht="12.75">
      <c r="A55" s="3" t="s">
        <v>106</v>
      </c>
      <c r="B55" s="16"/>
      <c r="C55" s="17"/>
      <c r="D55" s="18"/>
      <c r="E55" s="18">
        <f t="shared" si="1"/>
        <v>0</v>
      </c>
    </row>
    <row r="56" spans="1:5" s="2" customFormat="1" ht="12.75">
      <c r="A56" s="3" t="s">
        <v>107</v>
      </c>
      <c r="B56" s="16">
        <v>143100</v>
      </c>
      <c r="C56" s="17">
        <v>143100</v>
      </c>
      <c r="D56" s="18">
        <v>42237.18</v>
      </c>
      <c r="E56" s="18">
        <f t="shared" si="1"/>
        <v>29.51584905660377</v>
      </c>
    </row>
    <row r="57" spans="1:5" s="2" customFormat="1" ht="12.75">
      <c r="A57" s="3" t="s">
        <v>79</v>
      </c>
      <c r="B57" s="16">
        <f>SUM(B58:B59)</f>
        <v>10946500</v>
      </c>
      <c r="C57" s="17">
        <f>SUM(C58:C59)</f>
        <v>10946500</v>
      </c>
      <c r="D57" s="18">
        <f>SUM(D58:D59)</f>
        <v>0</v>
      </c>
      <c r="E57" s="18">
        <f t="shared" si="1"/>
        <v>0</v>
      </c>
    </row>
    <row r="58" spans="1:5" s="2" customFormat="1" ht="12.75">
      <c r="A58" s="20" t="s">
        <v>78</v>
      </c>
      <c r="B58" s="16">
        <v>10941000</v>
      </c>
      <c r="C58" s="17">
        <v>10941000</v>
      </c>
      <c r="D58" s="18">
        <v>0</v>
      </c>
      <c r="E58" s="18">
        <f t="shared" si="1"/>
        <v>0</v>
      </c>
    </row>
    <row r="59" spans="1:5" s="2" customFormat="1" ht="12.75">
      <c r="A59" s="21" t="s">
        <v>77</v>
      </c>
      <c r="B59" s="16">
        <v>5500</v>
      </c>
      <c r="C59" s="17">
        <v>5500</v>
      </c>
      <c r="D59" s="18">
        <v>0</v>
      </c>
      <c r="E59" s="18">
        <f t="shared" si="1"/>
        <v>0</v>
      </c>
    </row>
    <row r="60" spans="1:5" s="2" customFormat="1" ht="12.75">
      <c r="A60" s="3" t="s">
        <v>76</v>
      </c>
      <c r="B60" s="16"/>
      <c r="C60" s="17"/>
      <c r="D60" s="18"/>
      <c r="E60" s="18">
        <f t="shared" si="1"/>
        <v>0</v>
      </c>
    </row>
    <row r="61" spans="1:5" s="2" customFormat="1" ht="12.75">
      <c r="A61" s="3" t="s">
        <v>75</v>
      </c>
      <c r="B61" s="16">
        <v>42000</v>
      </c>
      <c r="C61" s="17">
        <v>42000</v>
      </c>
      <c r="D61" s="22">
        <v>0</v>
      </c>
      <c r="E61" s="18">
        <f t="shared" si="1"/>
        <v>0</v>
      </c>
    </row>
    <row r="62" spans="1:5" s="2" customFormat="1" ht="12.75">
      <c r="A62" s="8" t="s">
        <v>74</v>
      </c>
      <c r="B62" s="23">
        <f>B49+B50+B57+B60+B61</f>
        <v>33101000</v>
      </c>
      <c r="C62" s="24">
        <f>C49+C50+C57+C60+C61</f>
        <v>33101000</v>
      </c>
      <c r="D62" s="23">
        <f>D49+D50+D57+D60+D61</f>
        <v>4834614.63</v>
      </c>
      <c r="E62" s="25">
        <f t="shared" si="1"/>
        <v>14.605645237304007</v>
      </c>
    </row>
    <row r="63" spans="1:5" s="2" customFormat="1" ht="15" customHeight="1">
      <c r="A63" s="11"/>
      <c r="B63" s="26"/>
      <c r="C63" s="27"/>
      <c r="D63" s="27"/>
      <c r="E63" s="12"/>
    </row>
    <row r="64" spans="1:5" s="2" customFormat="1" ht="12.75">
      <c r="A64" s="170" t="s">
        <v>18</v>
      </c>
      <c r="B64" s="171"/>
      <c r="C64" s="171"/>
      <c r="D64" s="171"/>
      <c r="E64" s="172"/>
    </row>
    <row r="65" spans="1:5" s="2" customFormat="1" ht="12.75">
      <c r="A65" s="155"/>
      <c r="B65" s="156" t="s">
        <v>2</v>
      </c>
      <c r="C65" s="156" t="s">
        <v>2</v>
      </c>
      <c r="D65" s="164" t="s">
        <v>3</v>
      </c>
      <c r="E65" s="165"/>
    </row>
    <row r="66" spans="1:5" s="2" customFormat="1" ht="12.75">
      <c r="A66" s="157" t="s">
        <v>19</v>
      </c>
      <c r="B66" s="157" t="s">
        <v>4</v>
      </c>
      <c r="C66" s="157" t="s">
        <v>5</v>
      </c>
      <c r="D66" s="149" t="str">
        <f>CONCATENATE("Até o  ",B13)</f>
        <v>Até o  Bimestre</v>
      </c>
      <c r="E66" s="158" t="s">
        <v>6</v>
      </c>
    </row>
    <row r="67" spans="1:5" s="2" customFormat="1" ht="12.75">
      <c r="A67" s="159"/>
      <c r="B67" s="160"/>
      <c r="C67" s="160" t="s">
        <v>7</v>
      </c>
      <c r="D67" s="152" t="s">
        <v>8</v>
      </c>
      <c r="E67" s="161" t="s">
        <v>16</v>
      </c>
    </row>
    <row r="68" spans="1:5" s="2" customFormat="1" ht="12.75">
      <c r="A68" s="28" t="s">
        <v>73</v>
      </c>
      <c r="B68" s="29">
        <f>SUM(B69:B74)</f>
        <v>80361000</v>
      </c>
      <c r="C68" s="5">
        <f>SUM(C69:C74)</f>
        <v>80361000</v>
      </c>
      <c r="D68" s="1">
        <f>SUM(D69:D74)</f>
        <v>20326185.33</v>
      </c>
      <c r="E68" s="30">
        <f aca="true" t="shared" si="2" ref="E68:E79">IF(C68&gt;0,D68/C68*100,0)</f>
        <v>25.293594318139395</v>
      </c>
    </row>
    <row r="69" spans="1:5" s="2" customFormat="1" ht="12.75">
      <c r="A69" s="3" t="s">
        <v>72</v>
      </c>
      <c r="B69" s="7">
        <v>14200000</v>
      </c>
      <c r="C69" s="1">
        <v>14200000</v>
      </c>
      <c r="D69" s="1">
        <v>3337667.84</v>
      </c>
      <c r="E69" s="31">
        <f t="shared" si="2"/>
        <v>23.50470309859155</v>
      </c>
    </row>
    <row r="70" spans="1:5" s="2" customFormat="1" ht="12.75">
      <c r="A70" s="3" t="s">
        <v>71</v>
      </c>
      <c r="B70" s="7">
        <v>52400000</v>
      </c>
      <c r="C70" s="1">
        <v>52400000</v>
      </c>
      <c r="D70" s="1">
        <v>8328969</v>
      </c>
      <c r="E70" s="31">
        <f t="shared" si="2"/>
        <v>15.894979007633589</v>
      </c>
    </row>
    <row r="71" spans="1:5" s="2" customFormat="1" ht="12.75">
      <c r="A71" s="3" t="s">
        <v>70</v>
      </c>
      <c r="B71" s="7">
        <v>1000</v>
      </c>
      <c r="C71" s="1">
        <v>1000</v>
      </c>
      <c r="D71" s="1">
        <v>0</v>
      </c>
      <c r="E71" s="31">
        <f t="shared" si="2"/>
        <v>0</v>
      </c>
    </row>
    <row r="72" spans="1:5" s="2" customFormat="1" ht="12.75">
      <c r="A72" s="3" t="s">
        <v>69</v>
      </c>
      <c r="B72" s="7">
        <v>360000</v>
      </c>
      <c r="C72" s="1">
        <v>360000</v>
      </c>
      <c r="D72" s="1">
        <v>82556.98</v>
      </c>
      <c r="E72" s="31">
        <f t="shared" si="2"/>
        <v>22.932494444444444</v>
      </c>
    </row>
    <row r="73" spans="1:5" s="2" customFormat="1" ht="11.25" customHeight="1">
      <c r="A73" s="3" t="s">
        <v>161</v>
      </c>
      <c r="B73" s="7">
        <v>200000</v>
      </c>
      <c r="C73" s="1">
        <v>200000</v>
      </c>
      <c r="D73" s="1">
        <v>4959.7</v>
      </c>
      <c r="E73" s="31">
        <f t="shared" si="2"/>
        <v>2.47985</v>
      </c>
    </row>
    <row r="74" spans="1:5" s="2" customFormat="1" ht="12.75">
      <c r="A74" s="3" t="s">
        <v>68</v>
      </c>
      <c r="B74" s="7">
        <v>13200000</v>
      </c>
      <c r="C74" s="1">
        <v>13200000</v>
      </c>
      <c r="D74" s="1">
        <v>8572031.81</v>
      </c>
      <c r="E74" s="31">
        <f t="shared" si="2"/>
        <v>64.93963492424243</v>
      </c>
    </row>
    <row r="75" spans="1:5" s="2" customFormat="1" ht="12.75">
      <c r="A75" s="3" t="s">
        <v>67</v>
      </c>
      <c r="B75" s="7">
        <f>SUM(B76:B78)</f>
        <v>117860000</v>
      </c>
      <c r="C75" s="1">
        <f>SUM(C76:C78)</f>
        <v>117860000</v>
      </c>
      <c r="D75" s="1">
        <f>SUM(D76:D78)</f>
        <v>25137449.830000002</v>
      </c>
      <c r="E75" s="31">
        <f t="shared" si="2"/>
        <v>21.328228262345156</v>
      </c>
    </row>
    <row r="76" spans="1:5" s="2" customFormat="1" ht="12.75">
      <c r="A76" s="3" t="s">
        <v>66</v>
      </c>
      <c r="B76" s="7">
        <v>117800000</v>
      </c>
      <c r="C76" s="1">
        <v>117800000</v>
      </c>
      <c r="D76" s="1">
        <v>25113821.73</v>
      </c>
      <c r="E76" s="31">
        <f t="shared" si="2"/>
        <v>21.31903372665535</v>
      </c>
    </row>
    <row r="77" spans="1:5" s="2" customFormat="1" ht="12.75">
      <c r="A77" s="3" t="s">
        <v>65</v>
      </c>
      <c r="B77" s="7"/>
      <c r="C77" s="1"/>
      <c r="D77" s="1"/>
      <c r="E77" s="31">
        <f t="shared" si="2"/>
        <v>0</v>
      </c>
    </row>
    <row r="78" spans="1:5" s="2" customFormat="1" ht="12.75">
      <c r="A78" s="3" t="s">
        <v>64</v>
      </c>
      <c r="B78" s="7">
        <v>60000</v>
      </c>
      <c r="C78" s="32">
        <v>60000</v>
      </c>
      <c r="D78" s="32">
        <v>23628.1</v>
      </c>
      <c r="E78" s="31">
        <f t="shared" si="2"/>
        <v>39.38016666666667</v>
      </c>
    </row>
    <row r="79" spans="1:5" s="2" customFormat="1" ht="12.75">
      <c r="A79" s="8" t="s">
        <v>63</v>
      </c>
      <c r="B79" s="33">
        <f>B76-B68</f>
        <v>37439000</v>
      </c>
      <c r="C79" s="9">
        <f>C76-C68</f>
        <v>37439000</v>
      </c>
      <c r="D79" s="9">
        <f>D76-D68</f>
        <v>4787636.400000002</v>
      </c>
      <c r="E79" s="10">
        <f t="shared" si="2"/>
        <v>12.787831939955668</v>
      </c>
    </row>
    <row r="80" spans="1:10" s="2" customFormat="1" ht="12.75" hidden="1">
      <c r="A80" s="34"/>
      <c r="B80" s="10"/>
      <c r="C80" s="10"/>
      <c r="D80" s="10"/>
      <c r="E80" s="10"/>
      <c r="F80" s="35"/>
      <c r="G80" s="35"/>
      <c r="H80" s="35"/>
      <c r="I80" s="35"/>
      <c r="J80" s="56"/>
    </row>
    <row r="81" spans="1:12" s="2" customFormat="1" ht="12.75" hidden="1">
      <c r="A81" s="36"/>
      <c r="B81" s="10"/>
      <c r="C81" s="10"/>
      <c r="D81" s="10"/>
      <c r="E81" s="10"/>
      <c r="F81" s="37"/>
      <c r="H81" s="38"/>
      <c r="I81" s="38"/>
      <c r="J81" s="38"/>
      <c r="K81" s="38"/>
      <c r="L81" s="56"/>
    </row>
    <row r="82" spans="1:12" s="2" customFormat="1" ht="12.75">
      <c r="A82" s="37"/>
      <c r="B82" s="37"/>
      <c r="C82" s="37"/>
      <c r="D82" s="39"/>
      <c r="E82" s="39"/>
      <c r="F82" s="37"/>
      <c r="H82" s="38"/>
      <c r="I82" s="38"/>
      <c r="J82" s="38"/>
      <c r="K82" s="38"/>
      <c r="L82" s="56"/>
    </row>
    <row r="83" spans="1:12" s="2" customFormat="1" ht="44.25" customHeight="1">
      <c r="A83" s="174" t="s">
        <v>20</v>
      </c>
      <c r="B83" s="149" t="s">
        <v>9</v>
      </c>
      <c r="C83" s="149" t="s">
        <v>9</v>
      </c>
      <c r="D83" s="173" t="s">
        <v>10</v>
      </c>
      <c r="E83" s="167"/>
      <c r="F83" s="173" t="s">
        <v>11</v>
      </c>
      <c r="G83" s="167"/>
      <c r="H83" s="163" t="s">
        <v>179</v>
      </c>
      <c r="I83" s="113"/>
      <c r="J83" s="114"/>
      <c r="K83" s="115"/>
      <c r="L83" s="56"/>
    </row>
    <row r="84" spans="1:12" s="2" customFormat="1" ht="12.75">
      <c r="A84" s="175"/>
      <c r="B84" s="135" t="s">
        <v>4</v>
      </c>
      <c r="C84" s="135" t="s">
        <v>5</v>
      </c>
      <c r="D84" s="149" t="str">
        <f>CONCATENATE("Até o  ",B13)</f>
        <v>Até o  Bimestre</v>
      </c>
      <c r="E84" s="150" t="s">
        <v>6</v>
      </c>
      <c r="F84" s="149" t="str">
        <f>CONCATENATE("Até o  ",B13)</f>
        <v>Até o  Bimestre</v>
      </c>
      <c r="G84" s="150" t="s">
        <v>6</v>
      </c>
      <c r="H84" s="151"/>
      <c r="I84" s="115"/>
      <c r="J84" s="115"/>
      <c r="K84" s="56"/>
      <c r="L84" s="56"/>
    </row>
    <row r="85" spans="1:12" s="2" customFormat="1" ht="12.75">
      <c r="A85" s="176"/>
      <c r="B85" s="136"/>
      <c r="C85" s="152" t="s">
        <v>12</v>
      </c>
      <c r="D85" s="152" t="s">
        <v>13</v>
      </c>
      <c r="E85" s="153" t="s">
        <v>21</v>
      </c>
      <c r="F85" s="152" t="s">
        <v>14</v>
      </c>
      <c r="G85" s="153" t="s">
        <v>35</v>
      </c>
      <c r="H85" s="154" t="s">
        <v>30</v>
      </c>
      <c r="I85" s="115"/>
      <c r="J85" s="115"/>
      <c r="K85" s="115"/>
      <c r="L85" s="56"/>
    </row>
    <row r="86" spans="1:8" s="2" customFormat="1" ht="12.75">
      <c r="A86" s="40" t="s">
        <v>62</v>
      </c>
      <c r="B86" s="41">
        <f>SUM(B87:B88)</f>
        <v>91476000</v>
      </c>
      <c r="C86" s="41">
        <f>SUM(C87:C88)</f>
        <v>96116306.26</v>
      </c>
      <c r="D86" s="41">
        <f>SUM(D87:D88)</f>
        <v>14809543.669999998</v>
      </c>
      <c r="E86" s="41">
        <f aca="true" t="shared" si="3" ref="E86:E92">IF(C86&gt;0,D86/C86*100,0)</f>
        <v>15.407940906446562</v>
      </c>
      <c r="F86" s="42">
        <f>SUM(F87:F88)</f>
        <v>14809543.669999998</v>
      </c>
      <c r="G86" s="43">
        <f aca="true" t="shared" si="4" ref="G86:G92">IF(C86&gt;0,F86/C86*100,0)</f>
        <v>15.407940906446562</v>
      </c>
      <c r="H86" s="5">
        <f>SUM(H87:H88)</f>
        <v>0</v>
      </c>
    </row>
    <row r="87" spans="1:8" s="2" customFormat="1" ht="12.75">
      <c r="A87" s="44" t="s">
        <v>61</v>
      </c>
      <c r="B87" s="45">
        <v>27507000</v>
      </c>
      <c r="C87" s="45">
        <v>28747306.26</v>
      </c>
      <c r="D87" s="45">
        <v>4455132.72</v>
      </c>
      <c r="E87" s="45">
        <f t="shared" si="3"/>
        <v>15.497565857845352</v>
      </c>
      <c r="F87" s="46">
        <v>4455132.72</v>
      </c>
      <c r="G87" s="4">
        <f t="shared" si="4"/>
        <v>15.497565857845352</v>
      </c>
      <c r="H87" s="1"/>
    </row>
    <row r="88" spans="1:8" s="2" customFormat="1" ht="12.75">
      <c r="A88" s="44" t="s">
        <v>60</v>
      </c>
      <c r="B88" s="45">
        <v>63969000</v>
      </c>
      <c r="C88" s="45">
        <v>67369000</v>
      </c>
      <c r="D88" s="45">
        <v>10354410.95</v>
      </c>
      <c r="E88" s="45">
        <f t="shared" si="3"/>
        <v>15.369696670575486</v>
      </c>
      <c r="F88" s="46">
        <v>10354410.95</v>
      </c>
      <c r="G88" s="4">
        <f t="shared" si="4"/>
        <v>15.369696670575486</v>
      </c>
      <c r="H88" s="1"/>
    </row>
    <row r="89" spans="1:8" s="2" customFormat="1" ht="12.75">
      <c r="A89" s="44" t="s">
        <v>59</v>
      </c>
      <c r="B89" s="45">
        <f>SUM(B90:B91)</f>
        <v>26384000</v>
      </c>
      <c r="C89" s="45">
        <f>SUM(C90:C91)</f>
        <v>27784000</v>
      </c>
      <c r="D89" s="45">
        <f>SUM(D90:D91)</f>
        <v>7600274.04</v>
      </c>
      <c r="E89" s="45">
        <f t="shared" si="3"/>
        <v>27.354859055571552</v>
      </c>
      <c r="F89" s="46">
        <f>SUM(F90:F91)</f>
        <v>7600274.04</v>
      </c>
      <c r="G89" s="4">
        <f t="shared" si="4"/>
        <v>27.354859055571552</v>
      </c>
      <c r="H89" s="1">
        <f>SUM(H90:H91)</f>
        <v>0</v>
      </c>
    </row>
    <row r="90" spans="1:8" s="2" customFormat="1" ht="12.75">
      <c r="A90" s="44" t="s">
        <v>58</v>
      </c>
      <c r="B90" s="45">
        <v>16636000</v>
      </c>
      <c r="C90" s="45">
        <v>18036000</v>
      </c>
      <c r="D90" s="45">
        <v>4599562.59</v>
      </c>
      <c r="E90" s="45">
        <f t="shared" si="3"/>
        <v>25.502121257485026</v>
      </c>
      <c r="F90" s="46">
        <v>4599562.59</v>
      </c>
      <c r="G90" s="4">
        <f t="shared" si="4"/>
        <v>25.502121257485026</v>
      </c>
      <c r="H90" s="1"/>
    </row>
    <row r="91" spans="1:8" s="2" customFormat="1" ht="12.75">
      <c r="A91" s="47" t="s">
        <v>57</v>
      </c>
      <c r="B91" s="45">
        <v>9748000</v>
      </c>
      <c r="C91" s="45">
        <v>9748000</v>
      </c>
      <c r="D91" s="45">
        <v>3000711.45</v>
      </c>
      <c r="E91" s="45">
        <f t="shared" si="3"/>
        <v>30.782842121460813</v>
      </c>
      <c r="F91" s="46">
        <v>3000711.45</v>
      </c>
      <c r="G91" s="48">
        <f t="shared" si="4"/>
        <v>30.782842121460813</v>
      </c>
      <c r="H91" s="32"/>
    </row>
    <row r="92" spans="1:8" s="2" customFormat="1" ht="12.75">
      <c r="A92" s="47" t="s">
        <v>56</v>
      </c>
      <c r="B92" s="49">
        <f>B86+B89</f>
        <v>117860000</v>
      </c>
      <c r="C92" s="50">
        <f>C86+C89</f>
        <v>123900306.26</v>
      </c>
      <c r="D92" s="50">
        <f>D86+D89</f>
        <v>22409817.709999997</v>
      </c>
      <c r="E92" s="49">
        <f t="shared" si="3"/>
        <v>18.086975235536432</v>
      </c>
      <c r="F92" s="51">
        <f>F86+F89</f>
        <v>22409817.709999997</v>
      </c>
      <c r="G92" s="9">
        <f t="shared" si="4"/>
        <v>18.086975235536432</v>
      </c>
      <c r="H92" s="10">
        <f>H86+H89</f>
        <v>0</v>
      </c>
    </row>
    <row r="93" spans="1:8" s="2" customFormat="1" ht="12.75">
      <c r="A93" s="11"/>
      <c r="B93" s="11"/>
      <c r="C93" s="52"/>
      <c r="D93" s="52"/>
      <c r="E93" s="52"/>
      <c r="F93" s="52"/>
      <c r="G93" s="53"/>
      <c r="H93" s="53"/>
    </row>
    <row r="94" spans="1:9" s="116" customFormat="1" ht="12.75" customHeight="1">
      <c r="A94" s="130" t="s">
        <v>32</v>
      </c>
      <c r="B94" s="133" t="s">
        <v>23</v>
      </c>
      <c r="C94" s="54"/>
      <c r="D94" s="54"/>
      <c r="E94" s="54"/>
      <c r="F94" s="54"/>
      <c r="G94" s="54"/>
      <c r="H94" s="54"/>
      <c r="I94" s="54"/>
    </row>
    <row r="95" spans="1:9" s="2" customFormat="1" ht="25.5">
      <c r="A95" s="55" t="s">
        <v>55</v>
      </c>
      <c r="B95" s="1"/>
      <c r="C95" s="56"/>
      <c r="D95" s="56"/>
      <c r="E95" s="56"/>
      <c r="F95" s="56"/>
      <c r="G95" s="56"/>
      <c r="H95" s="56"/>
      <c r="I95" s="56"/>
    </row>
    <row r="96" spans="1:9" s="2" customFormat="1" ht="12.75">
      <c r="A96" s="57" t="s">
        <v>54</v>
      </c>
      <c r="B96" s="1">
        <f>ROUND(B95*0.6,2)</f>
        <v>0</v>
      </c>
      <c r="C96" s="56"/>
      <c r="D96" s="56"/>
      <c r="E96" s="56"/>
      <c r="F96" s="56"/>
      <c r="G96" s="56"/>
      <c r="H96" s="56"/>
      <c r="I96" s="56"/>
    </row>
    <row r="97" spans="1:9" s="2" customFormat="1" ht="12.75">
      <c r="A97" s="57" t="s">
        <v>53</v>
      </c>
      <c r="B97" s="1">
        <f>B95-B96</f>
        <v>0</v>
      </c>
      <c r="C97" s="56"/>
      <c r="D97" s="56"/>
      <c r="E97" s="56"/>
      <c r="F97" s="56"/>
      <c r="G97" s="56"/>
      <c r="H97" s="56"/>
      <c r="I97" s="56"/>
    </row>
    <row r="98" spans="1:9" s="2" customFormat="1" ht="12.75" customHeight="1">
      <c r="A98" s="58" t="s">
        <v>52</v>
      </c>
      <c r="B98" s="1">
        <f>SUM(B99:B100)</f>
        <v>6040306.26</v>
      </c>
      <c r="C98" s="56"/>
      <c r="D98" s="56"/>
      <c r="E98" s="56"/>
      <c r="F98" s="56"/>
      <c r="G98" s="56"/>
      <c r="H98" s="56"/>
      <c r="I98" s="56"/>
    </row>
    <row r="99" spans="1:9" s="2" customFormat="1" ht="12.75">
      <c r="A99" s="57" t="s">
        <v>51</v>
      </c>
      <c r="B99" s="1">
        <v>4640306.26</v>
      </c>
      <c r="C99" s="56"/>
      <c r="D99" s="56"/>
      <c r="E99" s="56"/>
      <c r="F99" s="56"/>
      <c r="G99" s="56"/>
      <c r="H99" s="56"/>
      <c r="I99" s="56"/>
    </row>
    <row r="100" spans="1:9" s="2" customFormat="1" ht="12.75">
      <c r="A100" s="59" t="s">
        <v>50</v>
      </c>
      <c r="B100" s="32">
        <v>1400000</v>
      </c>
      <c r="C100" s="56"/>
      <c r="D100" s="56"/>
      <c r="E100" s="56"/>
      <c r="F100" s="56"/>
      <c r="G100" s="56"/>
      <c r="H100" s="56"/>
      <c r="I100" s="56"/>
    </row>
    <row r="101" spans="1:9" s="2" customFormat="1" ht="12.75" customHeight="1">
      <c r="A101" s="60" t="s">
        <v>49</v>
      </c>
      <c r="B101" s="61">
        <f>B95+B98</f>
        <v>6040306.26</v>
      </c>
      <c r="C101" s="56"/>
      <c r="D101" s="56"/>
      <c r="E101" s="56"/>
      <c r="F101" s="56"/>
      <c r="G101" s="56"/>
      <c r="H101" s="56"/>
      <c r="I101" s="56"/>
    </row>
    <row r="102" spans="1:11" s="2" customFormat="1" ht="12.75" customHeight="1">
      <c r="A102" s="62"/>
      <c r="B102" s="62"/>
      <c r="C102" s="63"/>
      <c r="D102" s="63"/>
      <c r="E102" s="63"/>
      <c r="F102" s="63"/>
      <c r="G102" s="64"/>
      <c r="H102" s="64"/>
      <c r="I102" s="56"/>
      <c r="J102" s="56"/>
      <c r="K102" s="56"/>
    </row>
    <row r="103" spans="1:11" s="2" customFormat="1" ht="15.75" customHeight="1">
      <c r="A103" s="130" t="s">
        <v>33</v>
      </c>
      <c r="B103" s="133" t="s">
        <v>23</v>
      </c>
      <c r="C103" s="56"/>
      <c r="D103" s="56"/>
      <c r="E103" s="56"/>
      <c r="F103" s="56"/>
      <c r="G103" s="56"/>
      <c r="H103" s="56"/>
      <c r="I103" s="56"/>
      <c r="J103" s="56"/>
      <c r="K103" s="56"/>
    </row>
    <row r="104" spans="1:2" s="2" customFormat="1" ht="12.75" customHeight="1">
      <c r="A104" s="65" t="s">
        <v>48</v>
      </c>
      <c r="B104" s="17">
        <f>F92+H92-B101</f>
        <v>16369511.449999997</v>
      </c>
    </row>
    <row r="105" spans="1:2" s="2" customFormat="1" ht="14.25" customHeight="1">
      <c r="A105" s="66" t="s">
        <v>47</v>
      </c>
      <c r="B105" s="17">
        <f>IF(D75&gt;0,(((F86+H86)-(B96+B99))/D75*100),0)</f>
        <v>40.45453090417962</v>
      </c>
    </row>
    <row r="106" spans="1:2" s="2" customFormat="1" ht="12.75" customHeight="1">
      <c r="A106" s="66" t="s">
        <v>46</v>
      </c>
      <c r="B106" s="17">
        <f>IF(D75&gt;0,(((F89+H89)-(B97+B100))/D75*100),0)</f>
        <v>24.665485488509475</v>
      </c>
    </row>
    <row r="107" spans="1:2" s="2" customFormat="1" ht="13.5" customHeight="1">
      <c r="A107" s="67" t="s">
        <v>45</v>
      </c>
      <c r="B107" s="68">
        <f>100-B105-B106</f>
        <v>34.879983607310905</v>
      </c>
    </row>
    <row r="108" spans="1:2" s="2" customFormat="1" ht="13.5" customHeight="1">
      <c r="A108" s="37"/>
      <c r="B108" s="69"/>
    </row>
    <row r="109" spans="1:2" s="70" customFormat="1" ht="16.5" customHeight="1">
      <c r="A109" s="130" t="s">
        <v>44</v>
      </c>
      <c r="B109" s="133" t="s">
        <v>23</v>
      </c>
    </row>
    <row r="110" spans="1:2" s="2" customFormat="1" ht="13.5" customHeight="1">
      <c r="A110" s="71" t="s">
        <v>43</v>
      </c>
      <c r="B110" s="17">
        <v>6040306.26</v>
      </c>
    </row>
    <row r="111" spans="1:2" s="2" customFormat="1" ht="17.25" customHeight="1">
      <c r="A111" s="72" t="s">
        <v>42</v>
      </c>
      <c r="B111" s="73">
        <f>B98</f>
        <v>6040306.26</v>
      </c>
    </row>
    <row r="112" spans="1:12" s="2" customFormat="1" ht="12.75">
      <c r="A112" s="37"/>
      <c r="B112" s="37"/>
      <c r="C112" s="37"/>
      <c r="D112" s="37"/>
      <c r="E112" s="37"/>
      <c r="F112" s="37"/>
      <c r="G112" s="56"/>
      <c r="H112" s="38"/>
      <c r="I112" s="38"/>
      <c r="J112" s="38"/>
      <c r="K112" s="38"/>
      <c r="L112" s="56"/>
    </row>
    <row r="113" spans="1:12" s="2" customFormat="1" ht="12.75">
      <c r="A113" s="37"/>
      <c r="B113" s="37"/>
      <c r="C113" s="37"/>
      <c r="D113" s="37"/>
      <c r="E113" s="37"/>
      <c r="F113" s="37"/>
      <c r="G113" s="56"/>
      <c r="H113" s="38"/>
      <c r="I113" s="38"/>
      <c r="J113" s="38"/>
      <c r="K113" s="38"/>
      <c r="L113" s="56"/>
    </row>
    <row r="114" spans="1:12" s="2" customFormat="1" ht="12.75">
      <c r="A114" s="37"/>
      <c r="B114" s="37"/>
      <c r="C114" s="37"/>
      <c r="D114" s="37"/>
      <c r="E114" s="37"/>
      <c r="F114" s="37"/>
      <c r="G114" s="56"/>
      <c r="H114" s="38"/>
      <c r="I114" s="38"/>
      <c r="J114" s="38"/>
      <c r="K114" s="38"/>
      <c r="L114" s="56"/>
    </row>
    <row r="115" spans="1:12" s="2" customFormat="1" ht="12.75">
      <c r="A115" s="37"/>
      <c r="B115" s="37"/>
      <c r="C115" s="37"/>
      <c r="D115" s="37"/>
      <c r="E115" s="37"/>
      <c r="F115" s="37"/>
      <c r="G115" s="56"/>
      <c r="H115" s="38"/>
      <c r="I115" s="38"/>
      <c r="J115" s="38"/>
      <c r="K115" s="38"/>
      <c r="L115" s="56"/>
    </row>
    <row r="116" spans="1:12" s="2" customFormat="1" ht="12.75">
      <c r="A116" s="37"/>
      <c r="B116" s="37"/>
      <c r="C116" s="37"/>
      <c r="D116" s="37"/>
      <c r="E116" s="37"/>
      <c r="F116" s="37"/>
      <c r="G116" s="56"/>
      <c r="H116" s="38"/>
      <c r="I116" s="38"/>
      <c r="J116" s="38"/>
      <c r="K116" s="38"/>
      <c r="L116" s="56"/>
    </row>
    <row r="117" spans="1:12" s="2" customFormat="1" ht="12.75">
      <c r="A117" s="37"/>
      <c r="B117" s="37"/>
      <c r="C117" s="37"/>
      <c r="D117" s="37"/>
      <c r="E117" s="37"/>
      <c r="F117" s="37"/>
      <c r="G117" s="56"/>
      <c r="H117" s="38"/>
      <c r="I117" s="38"/>
      <c r="J117" s="38"/>
      <c r="K117" s="38"/>
      <c r="L117" s="56"/>
    </row>
    <row r="118" spans="1:12" s="2" customFormat="1" ht="12.75">
      <c r="A118" s="37"/>
      <c r="B118" s="37"/>
      <c r="C118" s="37"/>
      <c r="D118" s="37"/>
      <c r="E118" s="37"/>
      <c r="F118" s="37"/>
      <c r="G118" s="56"/>
      <c r="H118" s="38"/>
      <c r="I118" s="38"/>
      <c r="J118" s="38"/>
      <c r="K118" s="38"/>
      <c r="L118" s="56"/>
    </row>
    <row r="119" spans="1:12" s="2" customFormat="1" ht="12.75">
      <c r="A119" s="37"/>
      <c r="B119" s="37"/>
      <c r="C119" s="37"/>
      <c r="D119" s="37"/>
      <c r="E119" s="37"/>
      <c r="F119" s="37"/>
      <c r="G119" s="56"/>
      <c r="H119" s="38"/>
      <c r="I119" s="38"/>
      <c r="J119" s="38"/>
      <c r="K119" s="38"/>
      <c r="L119" s="56"/>
    </row>
    <row r="120" spans="1:12" s="2" customFormat="1" ht="12.75">
      <c r="A120" s="37"/>
      <c r="B120" s="37"/>
      <c r="C120" s="37"/>
      <c r="D120" s="37"/>
      <c r="E120" s="37"/>
      <c r="F120" s="37"/>
      <c r="G120" s="56"/>
      <c r="H120" s="38"/>
      <c r="I120" s="38"/>
      <c r="J120" s="38"/>
      <c r="K120" s="38"/>
      <c r="L120" s="56"/>
    </row>
    <row r="121" spans="1:12" s="2" customFormat="1" ht="44.25" customHeight="1">
      <c r="A121" s="174" t="s">
        <v>27</v>
      </c>
      <c r="B121" s="149" t="s">
        <v>9</v>
      </c>
      <c r="C121" s="149" t="s">
        <v>9</v>
      </c>
      <c r="D121" s="173" t="s">
        <v>10</v>
      </c>
      <c r="E121" s="167"/>
      <c r="F121" s="173" t="s">
        <v>11</v>
      </c>
      <c r="G121" s="167"/>
      <c r="H121" s="163" t="s">
        <v>179</v>
      </c>
      <c r="I121" s="113"/>
      <c r="J121" s="114"/>
      <c r="K121" s="115"/>
      <c r="L121" s="56"/>
    </row>
    <row r="122" spans="1:12" s="2" customFormat="1" ht="12.75">
      <c r="A122" s="175"/>
      <c r="B122" s="135" t="s">
        <v>4</v>
      </c>
      <c r="C122" s="135" t="s">
        <v>5</v>
      </c>
      <c r="D122" s="149" t="str">
        <f>CONCATENATE("Até o  ",B13)</f>
        <v>Até o  Bimestre</v>
      </c>
      <c r="E122" s="150" t="s">
        <v>6</v>
      </c>
      <c r="F122" s="149" t="str">
        <f>CONCATENATE("Até o  ",B13)</f>
        <v>Até o  Bimestre</v>
      </c>
      <c r="G122" s="150" t="s">
        <v>6</v>
      </c>
      <c r="H122" s="151"/>
      <c r="I122" s="115"/>
      <c r="J122" s="115"/>
      <c r="K122" s="56"/>
      <c r="L122" s="56"/>
    </row>
    <row r="123" spans="1:12" s="2" customFormat="1" ht="12.75">
      <c r="A123" s="176"/>
      <c r="B123" s="136"/>
      <c r="C123" s="152" t="s">
        <v>12</v>
      </c>
      <c r="D123" s="152" t="s">
        <v>13</v>
      </c>
      <c r="E123" s="153" t="s">
        <v>21</v>
      </c>
      <c r="F123" s="152" t="s">
        <v>14</v>
      </c>
      <c r="G123" s="153" t="s">
        <v>35</v>
      </c>
      <c r="H123" s="154" t="s">
        <v>30</v>
      </c>
      <c r="I123" s="115"/>
      <c r="J123" s="115"/>
      <c r="K123" s="115"/>
      <c r="L123" s="56"/>
    </row>
    <row r="124" spans="1:12" s="2" customFormat="1" ht="12.75">
      <c r="A124" s="28" t="s">
        <v>114</v>
      </c>
      <c r="B124" s="14">
        <f>B125+B128</f>
        <v>99404000</v>
      </c>
      <c r="C124" s="15">
        <f>C125+C128</f>
        <v>104216306.25999999</v>
      </c>
      <c r="D124" s="15">
        <f>D125+D128</f>
        <v>44679297.31</v>
      </c>
      <c r="E124" s="15">
        <f aca="true" t="shared" si="5" ref="E124:E138">IF(C124&gt;0,D124/C124*100,0)</f>
        <v>42.871695335789006</v>
      </c>
      <c r="F124" s="74">
        <f>F125+F128</f>
        <v>17313668.71</v>
      </c>
      <c r="G124" s="74">
        <f aca="true" t="shared" si="6" ref="G124:G138">IF(C124&gt;0,F124/C124*100,0)</f>
        <v>16.613205103245235</v>
      </c>
      <c r="H124" s="14">
        <f>H125+H128</f>
        <v>0</v>
      </c>
      <c r="I124" s="56"/>
      <c r="J124" s="56"/>
      <c r="K124" s="56"/>
      <c r="L124" s="56"/>
    </row>
    <row r="125" spans="1:12" s="2" customFormat="1" ht="12.75">
      <c r="A125" s="3" t="s">
        <v>115</v>
      </c>
      <c r="B125" s="17">
        <f>SUM(B126:B127)</f>
        <v>0</v>
      </c>
      <c r="C125" s="18">
        <f>SUM(C126:C127)</f>
        <v>0</v>
      </c>
      <c r="D125" s="18">
        <f>SUM(D126:D127)</f>
        <v>0</v>
      </c>
      <c r="E125" s="18">
        <f t="shared" si="5"/>
        <v>0</v>
      </c>
      <c r="F125" s="13">
        <f>SUM(F126:F127)</f>
        <v>0</v>
      </c>
      <c r="G125" s="13">
        <f t="shared" si="6"/>
        <v>0</v>
      </c>
      <c r="H125" s="17">
        <f>SUM(H126:H127)</f>
        <v>0</v>
      </c>
      <c r="I125" s="56"/>
      <c r="J125" s="56"/>
      <c r="K125" s="56"/>
      <c r="L125" s="56"/>
    </row>
    <row r="126" spans="1:8" s="2" customFormat="1" ht="12.75">
      <c r="A126" s="3" t="s">
        <v>116</v>
      </c>
      <c r="B126" s="17"/>
      <c r="C126" s="18"/>
      <c r="D126" s="18"/>
      <c r="E126" s="18">
        <f t="shared" si="5"/>
        <v>0</v>
      </c>
      <c r="F126" s="13"/>
      <c r="G126" s="13">
        <f t="shared" si="6"/>
        <v>0</v>
      </c>
      <c r="H126" s="17"/>
    </row>
    <row r="127" spans="1:8" s="2" customFormat="1" ht="12.75">
      <c r="A127" s="3" t="s">
        <v>117</v>
      </c>
      <c r="B127" s="17"/>
      <c r="C127" s="18"/>
      <c r="D127" s="18"/>
      <c r="E127" s="18">
        <f t="shared" si="5"/>
        <v>0</v>
      </c>
      <c r="F127" s="13"/>
      <c r="G127" s="13">
        <f t="shared" si="6"/>
        <v>0</v>
      </c>
      <c r="H127" s="17"/>
    </row>
    <row r="128" spans="1:8" s="2" customFormat="1" ht="12.75">
      <c r="A128" s="3" t="s">
        <v>118</v>
      </c>
      <c r="B128" s="17">
        <f>SUM(B129:B130)</f>
        <v>99404000</v>
      </c>
      <c r="C128" s="18">
        <f>SUM(C129:C130)</f>
        <v>104216306.25999999</v>
      </c>
      <c r="D128" s="18">
        <f>SUM(D129:D130)</f>
        <v>44679297.31</v>
      </c>
      <c r="E128" s="18">
        <f t="shared" si="5"/>
        <v>42.871695335789006</v>
      </c>
      <c r="F128" s="13">
        <f>SUM(F129:F130)</f>
        <v>17313668.71</v>
      </c>
      <c r="G128" s="13">
        <f t="shared" si="6"/>
        <v>16.613205103245235</v>
      </c>
      <c r="H128" s="17">
        <f>SUM(H129:H130)</f>
        <v>0</v>
      </c>
    </row>
    <row r="129" spans="1:8" s="2" customFormat="1" ht="12.75">
      <c r="A129" s="3" t="s">
        <v>119</v>
      </c>
      <c r="B129" s="17">
        <v>44143000</v>
      </c>
      <c r="C129" s="18">
        <v>46783306.26</v>
      </c>
      <c r="D129" s="18">
        <v>9054695.31</v>
      </c>
      <c r="E129" s="18">
        <f t="shared" si="5"/>
        <v>19.354543391350298</v>
      </c>
      <c r="F129" s="13">
        <v>9054695.31</v>
      </c>
      <c r="G129" s="13">
        <f t="shared" si="6"/>
        <v>19.354543391350298</v>
      </c>
      <c r="H129" s="17"/>
    </row>
    <row r="130" spans="1:8" s="2" customFormat="1" ht="12.75">
      <c r="A130" s="3" t="s">
        <v>120</v>
      </c>
      <c r="B130" s="17">
        <v>55261000</v>
      </c>
      <c r="C130" s="18">
        <v>57433000</v>
      </c>
      <c r="D130" s="18">
        <v>35624602</v>
      </c>
      <c r="E130" s="18">
        <f t="shared" si="5"/>
        <v>62.028105792836875</v>
      </c>
      <c r="F130" s="13">
        <v>8258973.4</v>
      </c>
      <c r="G130" s="13">
        <f t="shared" si="6"/>
        <v>14.380188045200496</v>
      </c>
      <c r="H130" s="17"/>
    </row>
    <row r="131" spans="1:8" s="2" customFormat="1" ht="12.75">
      <c r="A131" s="3" t="s">
        <v>121</v>
      </c>
      <c r="B131" s="17">
        <f>SUM(B132:B133)</f>
        <v>129962400</v>
      </c>
      <c r="C131" s="18">
        <f>SUM(C132:C133)</f>
        <v>144074400</v>
      </c>
      <c r="D131" s="18">
        <f>SUM(D132:D133)</f>
        <v>44316292.44</v>
      </c>
      <c r="E131" s="18">
        <f t="shared" si="5"/>
        <v>30.7593107727674</v>
      </c>
      <c r="F131" s="13">
        <f>SUM(F132:F133)</f>
        <v>17019247.41</v>
      </c>
      <c r="G131" s="13">
        <f t="shared" si="6"/>
        <v>11.81281852292982</v>
      </c>
      <c r="H131" s="17">
        <f>SUM(H132:H133)</f>
        <v>0</v>
      </c>
    </row>
    <row r="132" spans="1:8" s="2" customFormat="1" ht="12.75">
      <c r="A132" s="3" t="s">
        <v>122</v>
      </c>
      <c r="B132" s="17">
        <v>73717000</v>
      </c>
      <c r="C132" s="18">
        <v>77117000</v>
      </c>
      <c r="D132" s="18">
        <v>13355122.4</v>
      </c>
      <c r="E132" s="18">
        <f t="shared" si="5"/>
        <v>17.31800044088852</v>
      </c>
      <c r="F132" s="13">
        <v>13355122.4</v>
      </c>
      <c r="G132" s="13">
        <f t="shared" si="6"/>
        <v>17.31800044088852</v>
      </c>
      <c r="H132" s="17"/>
    </row>
    <row r="133" spans="1:8" s="2" customFormat="1" ht="12.75">
      <c r="A133" s="3" t="s">
        <v>123</v>
      </c>
      <c r="B133" s="17">
        <v>56245400</v>
      </c>
      <c r="C133" s="18">
        <v>66957400</v>
      </c>
      <c r="D133" s="18">
        <v>30961170.04</v>
      </c>
      <c r="E133" s="18">
        <f t="shared" si="5"/>
        <v>46.24010197528578</v>
      </c>
      <c r="F133" s="13">
        <v>3664125.01</v>
      </c>
      <c r="G133" s="13">
        <f t="shared" si="6"/>
        <v>5.472322715637106</v>
      </c>
      <c r="H133" s="17"/>
    </row>
    <row r="134" spans="1:8" s="2" customFormat="1" ht="12.75">
      <c r="A134" s="3" t="s">
        <v>124</v>
      </c>
      <c r="B134" s="18">
        <v>2108000</v>
      </c>
      <c r="C134" s="18">
        <v>2108000</v>
      </c>
      <c r="D134" s="18">
        <v>1048699.32</v>
      </c>
      <c r="E134" s="18">
        <f t="shared" si="5"/>
        <v>49.74854459203036</v>
      </c>
      <c r="F134" s="13">
        <v>28766.02</v>
      </c>
      <c r="G134" s="13">
        <f t="shared" si="6"/>
        <v>1.364611954459203</v>
      </c>
      <c r="H134" s="17"/>
    </row>
    <row r="135" spans="1:8" s="2" customFormat="1" ht="12.75">
      <c r="A135" s="3" t="s">
        <v>125</v>
      </c>
      <c r="B135" s="18">
        <v>216100</v>
      </c>
      <c r="C135" s="18">
        <v>216100</v>
      </c>
      <c r="D135" s="18">
        <v>19961.02</v>
      </c>
      <c r="E135" s="18">
        <f t="shared" si="5"/>
        <v>9.236936603424342</v>
      </c>
      <c r="F135" s="13">
        <v>19961.02</v>
      </c>
      <c r="G135" s="13">
        <f t="shared" si="6"/>
        <v>9.236936603424342</v>
      </c>
      <c r="H135" s="17"/>
    </row>
    <row r="136" spans="1:8" s="2" customFormat="1" ht="12.75">
      <c r="A136" s="3" t="s">
        <v>126</v>
      </c>
      <c r="B136" s="18">
        <v>8656000</v>
      </c>
      <c r="C136" s="18">
        <v>8656000</v>
      </c>
      <c r="D136" s="18">
        <v>2847813.46</v>
      </c>
      <c r="E136" s="18">
        <f t="shared" si="5"/>
        <v>32.89987823475046</v>
      </c>
      <c r="F136" s="13">
        <v>1586732.54</v>
      </c>
      <c r="G136" s="13">
        <f t="shared" si="6"/>
        <v>18.331013632162662</v>
      </c>
      <c r="H136" s="17"/>
    </row>
    <row r="137" spans="1:8" s="2" customFormat="1" ht="12.75">
      <c r="A137" s="75" t="s">
        <v>127</v>
      </c>
      <c r="B137" s="18">
        <v>2050000</v>
      </c>
      <c r="C137" s="18">
        <v>2050000</v>
      </c>
      <c r="D137" s="18">
        <v>1122000</v>
      </c>
      <c r="E137" s="18">
        <f t="shared" si="5"/>
        <v>54.73170731707317</v>
      </c>
      <c r="F137" s="76">
        <v>0</v>
      </c>
      <c r="G137" s="76">
        <f t="shared" si="6"/>
        <v>0</v>
      </c>
      <c r="H137" s="73"/>
    </row>
    <row r="138" spans="1:8" s="2" customFormat="1" ht="12.75">
      <c r="A138" s="75" t="s">
        <v>128</v>
      </c>
      <c r="B138" s="77">
        <f>B124+B131+B134+B135+B136+B137</f>
        <v>242396500</v>
      </c>
      <c r="C138" s="77">
        <f>C124+C131+C134+C135+C136+C137</f>
        <v>261320806.26</v>
      </c>
      <c r="D138" s="77">
        <f>D124+D131+D134+D135+D136+D137</f>
        <v>94034063.54999998</v>
      </c>
      <c r="E138" s="77">
        <f t="shared" si="5"/>
        <v>35.984147185142696</v>
      </c>
      <c r="F138" s="78">
        <f>F124+F131+F134+F135+F136+F137</f>
        <v>35968375.70000001</v>
      </c>
      <c r="G138" s="25">
        <f t="shared" si="6"/>
        <v>13.764068852678127</v>
      </c>
      <c r="H138" s="77">
        <f>H124+H131+H134+H135+H136+H137</f>
        <v>0</v>
      </c>
    </row>
    <row r="139" spans="1:8" s="2" customFormat="1" ht="12.75">
      <c r="A139" s="79"/>
      <c r="B139" s="37"/>
      <c r="C139" s="37"/>
      <c r="D139" s="37"/>
      <c r="E139" s="37"/>
      <c r="F139" s="37"/>
      <c r="G139" s="56"/>
      <c r="H139" s="56"/>
    </row>
    <row r="140" spans="1:2" s="2" customFormat="1" ht="12.75">
      <c r="A140" s="130" t="s">
        <v>28</v>
      </c>
      <c r="B140" s="133" t="s">
        <v>23</v>
      </c>
    </row>
    <row r="141" spans="1:2" s="2" customFormat="1" ht="12.75">
      <c r="A141" s="57" t="s">
        <v>129</v>
      </c>
      <c r="B141" s="17">
        <f>D79</f>
        <v>4787636.400000002</v>
      </c>
    </row>
    <row r="142" spans="1:2" s="2" customFormat="1" ht="12.75">
      <c r="A142" s="57" t="s">
        <v>130</v>
      </c>
      <c r="B142" s="17"/>
    </row>
    <row r="143" spans="1:2" s="2" customFormat="1" ht="12.75" customHeight="1">
      <c r="A143" s="80" t="s">
        <v>133</v>
      </c>
      <c r="B143" s="17"/>
    </row>
    <row r="144" spans="1:2" s="2" customFormat="1" ht="25.5">
      <c r="A144" s="80" t="s">
        <v>134</v>
      </c>
      <c r="B144" s="17"/>
    </row>
    <row r="145" spans="1:2" s="2" customFormat="1" ht="25.5">
      <c r="A145" s="71" t="s">
        <v>135</v>
      </c>
      <c r="B145" s="17"/>
    </row>
    <row r="146" spans="1:2" s="2" customFormat="1" ht="25.5">
      <c r="A146" s="81" t="s">
        <v>162</v>
      </c>
      <c r="B146" s="73">
        <f>C166</f>
        <v>1076959.16</v>
      </c>
    </row>
    <row r="147" spans="1:5" s="2" customFormat="1" ht="12.75">
      <c r="A147" s="57" t="s">
        <v>136</v>
      </c>
      <c r="B147" s="25">
        <f>SUM(B141:B146)</f>
        <v>5864595.560000002</v>
      </c>
      <c r="C147" s="56"/>
      <c r="D147" s="56"/>
      <c r="E147" s="56"/>
    </row>
    <row r="148" spans="1:5" s="2" customFormat="1" ht="12.75">
      <c r="A148" s="11"/>
      <c r="B148" s="82"/>
      <c r="C148" s="56"/>
      <c r="D148" s="56"/>
      <c r="E148" s="56"/>
    </row>
    <row r="149" spans="1:5" s="2" customFormat="1" ht="12.75">
      <c r="A149" s="60" t="s">
        <v>157</v>
      </c>
      <c r="B149" s="83">
        <f>F124+H124+F131+H131-B147</f>
        <v>28468320.560000002</v>
      </c>
      <c r="C149" s="56"/>
      <c r="D149" s="56"/>
      <c r="E149" s="56"/>
    </row>
    <row r="150" spans="1:5" s="2" customFormat="1" ht="12.75">
      <c r="A150" s="60"/>
      <c r="B150" s="83"/>
      <c r="C150" s="56"/>
      <c r="D150" s="56"/>
      <c r="E150" s="56"/>
    </row>
    <row r="151" spans="1:5" s="87" customFormat="1" ht="25.5">
      <c r="A151" s="84" t="s">
        <v>158</v>
      </c>
      <c r="B151" s="24">
        <f>IF(D44&gt;0,B149/D44*100,0)</f>
        <v>19.451837269919352</v>
      </c>
      <c r="C151" s="85"/>
      <c r="D151" s="85"/>
      <c r="E151" s="86"/>
    </row>
    <row r="152" spans="1:5" s="87" customFormat="1" ht="16.5" customHeight="1">
      <c r="A152" s="88"/>
      <c r="B152" s="89"/>
      <c r="C152" s="85"/>
      <c r="D152" s="85"/>
      <c r="E152" s="86"/>
    </row>
    <row r="153" spans="1:12" s="2" customFormat="1" ht="12.75">
      <c r="A153" s="170" t="s">
        <v>29</v>
      </c>
      <c r="B153" s="171"/>
      <c r="C153" s="171"/>
      <c r="D153" s="171"/>
      <c r="E153" s="171"/>
      <c r="F153" s="171"/>
      <c r="G153" s="171"/>
      <c r="H153" s="172"/>
      <c r="I153" s="38"/>
      <c r="J153" s="38"/>
      <c r="K153" s="38"/>
      <c r="L153" s="56"/>
    </row>
    <row r="154" spans="1:12" s="2" customFormat="1" ht="44.25" customHeight="1">
      <c r="A154" s="127" t="s">
        <v>41</v>
      </c>
      <c r="B154" s="149" t="s">
        <v>9</v>
      </c>
      <c r="C154" s="149" t="s">
        <v>9</v>
      </c>
      <c r="D154" s="173" t="s">
        <v>10</v>
      </c>
      <c r="E154" s="167"/>
      <c r="F154" s="173" t="s">
        <v>11</v>
      </c>
      <c r="G154" s="167"/>
      <c r="H154" s="163" t="s">
        <v>179</v>
      </c>
      <c r="I154" s="113"/>
      <c r="J154" s="114"/>
      <c r="K154" s="115"/>
      <c r="L154" s="56"/>
    </row>
    <row r="155" spans="1:12" s="2" customFormat="1" ht="12.75">
      <c r="A155" s="128"/>
      <c r="B155" s="135" t="s">
        <v>4</v>
      </c>
      <c r="C155" s="135" t="s">
        <v>5</v>
      </c>
      <c r="D155" s="149" t="str">
        <f>CONCATENATE("Até o  ",B13)</f>
        <v>Até o  Bimestre</v>
      </c>
      <c r="E155" s="150" t="s">
        <v>6</v>
      </c>
      <c r="F155" s="149" t="str">
        <f>CONCATENATE("Até o  ",B13)</f>
        <v>Até o  Bimestre</v>
      </c>
      <c r="G155" s="150" t="s">
        <v>6</v>
      </c>
      <c r="H155" s="151"/>
      <c r="I155" s="115"/>
      <c r="J155" s="115"/>
      <c r="K155" s="56"/>
      <c r="L155" s="56"/>
    </row>
    <row r="156" spans="1:12" s="2" customFormat="1" ht="12.75">
      <c r="A156" s="129"/>
      <c r="B156" s="136"/>
      <c r="C156" s="152" t="s">
        <v>12</v>
      </c>
      <c r="D156" s="152" t="s">
        <v>13</v>
      </c>
      <c r="E156" s="153" t="s">
        <v>21</v>
      </c>
      <c r="F156" s="152" t="s">
        <v>14</v>
      </c>
      <c r="G156" s="153" t="s">
        <v>35</v>
      </c>
      <c r="H156" s="154" t="s">
        <v>30</v>
      </c>
      <c r="I156" s="115"/>
      <c r="J156" s="115"/>
      <c r="K156" s="115"/>
      <c r="L156" s="56"/>
    </row>
    <row r="157" spans="1:12" s="2" customFormat="1" ht="25.5">
      <c r="A157" s="19" t="s">
        <v>137</v>
      </c>
      <c r="B157" s="17"/>
      <c r="C157" s="17"/>
      <c r="D157" s="17"/>
      <c r="E157" s="17">
        <f aca="true" t="shared" si="7" ref="E157:E162">IF(C157&gt;0,D157/C157*100,0)</f>
        <v>0</v>
      </c>
      <c r="F157" s="16"/>
      <c r="G157" s="74">
        <f aca="true" t="shared" si="8" ref="G157:G162">IF(C157&gt;0,F157/C157*100,0)</f>
        <v>0</v>
      </c>
      <c r="H157" s="14"/>
      <c r="I157" s="56"/>
      <c r="J157" s="56"/>
      <c r="K157" s="56"/>
      <c r="L157" s="56"/>
    </row>
    <row r="158" spans="1:8" s="2" customFormat="1" ht="14.25" customHeight="1">
      <c r="A158" s="19" t="s">
        <v>138</v>
      </c>
      <c r="B158" s="18">
        <v>16860000</v>
      </c>
      <c r="C158" s="17">
        <v>16860000</v>
      </c>
      <c r="D158" s="17">
        <v>4332000</v>
      </c>
      <c r="E158" s="17">
        <f t="shared" si="7"/>
        <v>25.693950177935942</v>
      </c>
      <c r="F158" s="13">
        <v>0</v>
      </c>
      <c r="G158" s="13">
        <f t="shared" si="8"/>
        <v>0</v>
      </c>
      <c r="H158" s="17"/>
    </row>
    <row r="159" spans="1:8" s="2" customFormat="1" ht="12.75">
      <c r="A159" s="80" t="s">
        <v>139</v>
      </c>
      <c r="B159" s="13"/>
      <c r="C159" s="13"/>
      <c r="D159" s="13"/>
      <c r="E159" s="13">
        <f t="shared" si="7"/>
        <v>0</v>
      </c>
      <c r="F159" s="13"/>
      <c r="G159" s="13">
        <f t="shared" si="8"/>
        <v>0</v>
      </c>
      <c r="H159" s="17"/>
    </row>
    <row r="160" spans="1:8" s="2" customFormat="1" ht="12.75" customHeight="1">
      <c r="A160" s="90" t="s">
        <v>140</v>
      </c>
      <c r="B160" s="18">
        <v>16531600</v>
      </c>
      <c r="C160" s="17">
        <v>17681600</v>
      </c>
      <c r="D160" s="17">
        <v>3630915.2</v>
      </c>
      <c r="E160" s="17">
        <f t="shared" si="7"/>
        <v>20.534992308388382</v>
      </c>
      <c r="F160" s="13">
        <v>247823.17</v>
      </c>
      <c r="G160" s="76">
        <f t="shared" si="8"/>
        <v>1.4015879219075198</v>
      </c>
      <c r="H160" s="73"/>
    </row>
    <row r="161" spans="1:8" s="2" customFormat="1" ht="25.5" customHeight="1">
      <c r="A161" s="90" t="s">
        <v>159</v>
      </c>
      <c r="B161" s="25">
        <f>SUM(B157:B160)</f>
        <v>33391600</v>
      </c>
      <c r="C161" s="25">
        <f>SUM(C157:C160)</f>
        <v>34541600</v>
      </c>
      <c r="D161" s="25">
        <f>SUM(D157:D160)</f>
        <v>7962915.2</v>
      </c>
      <c r="E161" s="25">
        <f t="shared" si="7"/>
        <v>23.053116242443895</v>
      </c>
      <c r="F161" s="25">
        <f>SUM(F157:F160)</f>
        <v>247823.17</v>
      </c>
      <c r="G161" s="76">
        <f t="shared" si="8"/>
        <v>0.7174629142830674</v>
      </c>
      <c r="H161" s="73">
        <f>SUM(H157:H160)</f>
        <v>0</v>
      </c>
    </row>
    <row r="162" spans="1:8" s="2" customFormat="1" ht="12.75">
      <c r="A162" s="90" t="s">
        <v>160</v>
      </c>
      <c r="B162" s="77">
        <f>B138+B161</f>
        <v>275788100</v>
      </c>
      <c r="C162" s="25">
        <f>C138+C161</f>
        <v>295862406.26</v>
      </c>
      <c r="D162" s="25">
        <f>D138+D161</f>
        <v>101996978.74999999</v>
      </c>
      <c r="E162" s="25">
        <f t="shared" si="7"/>
        <v>34.47446400485447</v>
      </c>
      <c r="F162" s="76">
        <f>F138+F161</f>
        <v>36216198.87000001</v>
      </c>
      <c r="G162" s="76">
        <f t="shared" si="8"/>
        <v>12.2408924228696</v>
      </c>
      <c r="H162" s="73">
        <f>H138+H161</f>
        <v>0</v>
      </c>
    </row>
    <row r="163" spans="1:8" s="2" customFormat="1" ht="12.75">
      <c r="A163" s="91"/>
      <c r="B163" s="53"/>
      <c r="C163" s="53"/>
      <c r="D163" s="53"/>
      <c r="E163" s="53"/>
      <c r="F163" s="53"/>
      <c r="G163" s="53"/>
      <c r="H163" s="53"/>
    </row>
    <row r="164" spans="1:3" s="2" customFormat="1" ht="37.5" customHeight="1">
      <c r="A164" s="131" t="s">
        <v>22</v>
      </c>
      <c r="B164" s="127" t="str">
        <f>CONCATENATE("SALDO ATÉ O  ",UPPER(B13))</f>
        <v>SALDO ATÉ O  BIMESTRE</v>
      </c>
      <c r="C164" s="127" t="s">
        <v>109</v>
      </c>
    </row>
    <row r="165" spans="1:3" s="2" customFormat="1" ht="12.75">
      <c r="A165" s="92" t="s">
        <v>141</v>
      </c>
      <c r="B165" s="14"/>
      <c r="C165" s="14"/>
    </row>
    <row r="166" spans="1:3" s="2" customFormat="1" ht="12.75">
      <c r="A166" s="93" t="s">
        <v>142</v>
      </c>
      <c r="B166" s="17">
        <v>54491614.37</v>
      </c>
      <c r="C166" s="17">
        <v>1076959.16</v>
      </c>
    </row>
    <row r="167" spans="1:3" s="2" customFormat="1" ht="12.75">
      <c r="A167" s="94" t="s">
        <v>143</v>
      </c>
      <c r="B167" s="73">
        <v>10798407.44</v>
      </c>
      <c r="C167" s="73">
        <v>0</v>
      </c>
    </row>
    <row r="168" spans="1:3" s="2" customFormat="1" ht="12.75">
      <c r="A168" s="86"/>
      <c r="B168" s="86"/>
      <c r="C168" s="95"/>
    </row>
    <row r="169" spans="1:3" s="2" customFormat="1" ht="12.75">
      <c r="A169" s="86"/>
      <c r="B169" s="86"/>
      <c r="C169" s="95"/>
    </row>
    <row r="170" spans="1:3" s="2" customFormat="1" ht="12.75">
      <c r="A170" s="174" t="s">
        <v>34</v>
      </c>
      <c r="B170" s="174" t="s">
        <v>18</v>
      </c>
      <c r="C170" s="148" t="s">
        <v>131</v>
      </c>
    </row>
    <row r="171" spans="1:3" s="2" customFormat="1" ht="12.75">
      <c r="A171" s="166"/>
      <c r="B171" s="166"/>
      <c r="C171" s="132" t="s">
        <v>132</v>
      </c>
    </row>
    <row r="172" spans="1:3" s="2" customFormat="1" ht="12.75">
      <c r="A172" s="96" t="s">
        <v>144</v>
      </c>
      <c r="B172" s="74">
        <v>6040306.26</v>
      </c>
      <c r="C172" s="14">
        <v>14521686.67</v>
      </c>
    </row>
    <row r="173" spans="1:3" s="2" customFormat="1" ht="12.75">
      <c r="A173" s="97" t="s">
        <v>145</v>
      </c>
      <c r="B173" s="13">
        <f>D76+D77</f>
        <v>25113821.73</v>
      </c>
      <c r="C173" s="17">
        <f>D51</f>
        <v>4058727.12</v>
      </c>
    </row>
    <row r="174" spans="1:3" s="2" customFormat="1" ht="12.75">
      <c r="A174" s="97" t="s">
        <v>146</v>
      </c>
      <c r="B174" s="13">
        <f>SUM(B175:B176)</f>
        <v>11611410.27</v>
      </c>
      <c r="C174" s="17">
        <f>SUM(C175:C176)</f>
        <v>4421.28</v>
      </c>
    </row>
    <row r="175" spans="1:3" s="2" customFormat="1" ht="12.75">
      <c r="A175" s="97" t="s">
        <v>147</v>
      </c>
      <c r="B175" s="13">
        <v>11611410.27</v>
      </c>
      <c r="C175" s="17">
        <v>0</v>
      </c>
    </row>
    <row r="176" spans="1:3" s="2" customFormat="1" ht="12.75">
      <c r="A176" s="97" t="s">
        <v>148</v>
      </c>
      <c r="B176" s="13">
        <v>0</v>
      </c>
      <c r="C176" s="17">
        <v>4421.28</v>
      </c>
    </row>
    <row r="177" spans="1:3" s="2" customFormat="1" ht="12.75">
      <c r="A177" s="97" t="s">
        <v>149</v>
      </c>
      <c r="B177" s="13">
        <v>23628.1</v>
      </c>
      <c r="C177" s="17">
        <v>32804.31</v>
      </c>
    </row>
    <row r="178" spans="1:3" s="2" customFormat="1" ht="12.75">
      <c r="A178" s="3" t="s">
        <v>150</v>
      </c>
      <c r="B178" s="13">
        <f>B172+B173-B174+B177</f>
        <v>19566345.820000004</v>
      </c>
      <c r="C178" s="17">
        <f>C172+C173-C174+C177</f>
        <v>18608796.819999997</v>
      </c>
    </row>
    <row r="179" spans="1:3" s="2" customFormat="1" ht="12.75">
      <c r="A179" s="3" t="s">
        <v>151</v>
      </c>
      <c r="B179" s="13">
        <f>B180-B181+B182+B183</f>
        <v>0</v>
      </c>
      <c r="C179" s="17">
        <f>C180-C181+C182+C183</f>
        <v>0</v>
      </c>
    </row>
    <row r="180" spans="1:3" s="2" customFormat="1" ht="12.75">
      <c r="A180" s="79" t="s">
        <v>152</v>
      </c>
      <c r="B180" s="13"/>
      <c r="C180" s="17"/>
    </row>
    <row r="181" spans="1:3" s="2" customFormat="1" ht="12.75">
      <c r="A181" s="79" t="s">
        <v>153</v>
      </c>
      <c r="B181" s="13"/>
      <c r="C181" s="17"/>
    </row>
    <row r="182" spans="1:3" s="2" customFormat="1" ht="12.75">
      <c r="A182" s="79" t="s">
        <v>154</v>
      </c>
      <c r="B182" s="13"/>
      <c r="C182" s="17"/>
    </row>
    <row r="183" spans="1:3" s="2" customFormat="1" ht="12.75">
      <c r="A183" s="79" t="s">
        <v>155</v>
      </c>
      <c r="B183" s="13"/>
      <c r="C183" s="17"/>
    </row>
    <row r="184" spans="1:3" s="2" customFormat="1" ht="12.75">
      <c r="A184" s="98" t="s">
        <v>156</v>
      </c>
      <c r="B184" s="76">
        <f>B178+B179</f>
        <v>19566345.820000004</v>
      </c>
      <c r="C184" s="73">
        <f>C178+C179</f>
        <v>18608796.819999997</v>
      </c>
    </row>
    <row r="185" spans="1:8" s="2" customFormat="1" ht="12.75">
      <c r="A185" s="126" t="s">
        <v>174</v>
      </c>
      <c r="B185" s="56"/>
      <c r="C185" s="56"/>
      <c r="D185" s="56"/>
      <c r="E185" s="56"/>
      <c r="F185" s="56"/>
      <c r="G185" s="56"/>
      <c r="H185" s="56"/>
    </row>
    <row r="186" spans="1:6" s="2" customFormat="1" ht="12.75" customHeight="1">
      <c r="A186" s="121" t="s">
        <v>40</v>
      </c>
      <c r="B186" s="56"/>
      <c r="C186" s="56"/>
      <c r="D186" s="56"/>
      <c r="E186" s="56"/>
      <c r="F186" s="56"/>
    </row>
    <row r="187" spans="1:8" s="2" customFormat="1" ht="12.75">
      <c r="A187" s="180" t="s">
        <v>39</v>
      </c>
      <c r="B187" s="180"/>
      <c r="C187" s="180"/>
      <c r="D187" s="180"/>
      <c r="E187" s="180"/>
      <c r="F187" s="180"/>
      <c r="G187" s="180"/>
      <c r="H187" s="180"/>
    </row>
    <row r="188" spans="1:8" s="2" customFormat="1" ht="12.75" customHeight="1">
      <c r="A188" s="180"/>
      <c r="B188" s="180"/>
      <c r="C188" s="180"/>
      <c r="D188" s="180"/>
      <c r="E188" s="180"/>
      <c r="F188" s="180"/>
      <c r="G188" s="180"/>
      <c r="H188" s="180"/>
    </row>
    <row r="189" spans="1:8" s="2" customFormat="1" ht="12.75" customHeight="1">
      <c r="A189" s="121" t="s">
        <v>38</v>
      </c>
      <c r="B189" s="119"/>
      <c r="C189" s="119"/>
      <c r="D189" s="119"/>
      <c r="E189" s="119"/>
      <c r="F189" s="119"/>
      <c r="G189" s="117"/>
      <c r="H189" s="117"/>
    </row>
    <row r="190" spans="1:6" s="2" customFormat="1" ht="12.75" customHeight="1">
      <c r="A190" s="121" t="s">
        <v>37</v>
      </c>
      <c r="B190" s="118"/>
      <c r="C190" s="118"/>
      <c r="D190" s="118"/>
      <c r="E190" s="118"/>
      <c r="F190" s="118"/>
    </row>
    <row r="191" spans="1:8" ht="15" customHeight="1">
      <c r="A191" s="121" t="s">
        <v>104</v>
      </c>
      <c r="B191" s="102"/>
      <c r="C191" s="102"/>
      <c r="D191" s="102"/>
      <c r="E191" s="102"/>
      <c r="F191" s="102"/>
      <c r="G191" s="102"/>
      <c r="H191" s="102"/>
    </row>
    <row r="192" spans="1:3" ht="16.5" customHeight="1">
      <c r="A192" s="121" t="s">
        <v>105</v>
      </c>
      <c r="B192" s="120"/>
      <c r="C192" s="120"/>
    </row>
    <row r="199" spans="1:7" ht="11.25" customHeight="1">
      <c r="A199" s="137" t="s">
        <v>168</v>
      </c>
      <c r="B199" s="138"/>
      <c r="C199" s="138"/>
      <c r="D199" s="177" t="s">
        <v>170</v>
      </c>
      <c r="E199" s="177"/>
      <c r="F199" s="177"/>
      <c r="G199" s="139"/>
    </row>
    <row r="200" spans="1:7" ht="11.25" customHeight="1">
      <c r="A200" s="140" t="s">
        <v>169</v>
      </c>
      <c r="B200" s="138"/>
      <c r="C200" s="138"/>
      <c r="D200" s="177" t="s">
        <v>171</v>
      </c>
      <c r="E200" s="177"/>
      <c r="F200" s="177"/>
      <c r="G200" s="139"/>
    </row>
    <row r="201" spans="1:7" ht="11.25" customHeight="1">
      <c r="A201" s="141"/>
      <c r="B201" s="142"/>
      <c r="C201" s="143"/>
      <c r="D201" s="178" t="s">
        <v>176</v>
      </c>
      <c r="E201" s="178"/>
      <c r="F201" s="178"/>
      <c r="G201" s="139"/>
    </row>
    <row r="202" spans="1:7" ht="11.25" customHeight="1">
      <c r="A202" s="139"/>
      <c r="B202" s="144"/>
      <c r="C202" s="144"/>
      <c r="D202" s="144"/>
      <c r="E202" s="139"/>
      <c r="F202" s="145"/>
      <c r="G202" s="139"/>
    </row>
    <row r="203" spans="1:7" ht="11.25" customHeight="1">
      <c r="A203" s="139"/>
      <c r="B203" s="144"/>
      <c r="C203" s="144"/>
      <c r="D203" s="144"/>
      <c r="E203" s="139"/>
      <c r="F203" s="145"/>
      <c r="G203" s="139"/>
    </row>
    <row r="204" spans="1:7" ht="11.25" customHeight="1">
      <c r="A204" s="139"/>
      <c r="B204" s="146"/>
      <c r="C204" s="139"/>
      <c r="D204" s="139"/>
      <c r="E204" s="139"/>
      <c r="F204" s="139"/>
      <c r="G204" s="139"/>
    </row>
    <row r="205" spans="1:7" ht="11.25" customHeight="1">
      <c r="A205" s="139"/>
      <c r="B205" s="139"/>
      <c r="C205" s="139"/>
      <c r="D205" s="139"/>
      <c r="E205" s="139"/>
      <c r="F205" s="139"/>
      <c r="G205" s="139"/>
    </row>
    <row r="206" spans="1:7" ht="11.25" customHeight="1">
      <c r="A206" s="141" t="s">
        <v>177</v>
      </c>
      <c r="B206" s="142"/>
      <c r="C206" s="142"/>
      <c r="D206" s="178" t="s">
        <v>172</v>
      </c>
      <c r="E206" s="178"/>
      <c r="F206" s="178"/>
      <c r="G206" s="139"/>
    </row>
    <row r="207" spans="1:7" ht="11.25" customHeight="1">
      <c r="A207" s="140" t="s">
        <v>178</v>
      </c>
      <c r="B207" s="142"/>
      <c r="C207" s="142"/>
      <c r="D207" s="140" t="s">
        <v>173</v>
      </c>
      <c r="E207" s="140"/>
      <c r="F207" s="140"/>
      <c r="G207" s="139"/>
    </row>
    <row r="208" spans="1:7" ht="11.25" customHeight="1">
      <c r="A208" s="142"/>
      <c r="B208" s="142"/>
      <c r="C208" s="142"/>
      <c r="D208" s="179" t="s">
        <v>175</v>
      </c>
      <c r="E208" s="179"/>
      <c r="F208" s="179"/>
      <c r="G208" s="139"/>
    </row>
    <row r="209" spans="1:7" ht="11.25" customHeight="1">
      <c r="A209" s="147"/>
      <c r="B209" s="147"/>
      <c r="C209" s="147"/>
      <c r="D209" s="147"/>
      <c r="E209" s="147"/>
      <c r="F209" s="147"/>
      <c r="G209" s="147"/>
    </row>
    <row r="210" spans="1:7" ht="11.25" customHeight="1">
      <c r="A210" s="147"/>
      <c r="B210" s="147"/>
      <c r="C210" s="147"/>
      <c r="D210" s="147"/>
      <c r="E210" s="147"/>
      <c r="F210" s="147"/>
      <c r="G210" s="147"/>
    </row>
  </sheetData>
  <sheetProtection/>
  <mergeCells count="25">
    <mergeCell ref="D201:F201"/>
    <mergeCell ref="D206:F206"/>
    <mergeCell ref="D208:F208"/>
    <mergeCell ref="A187:H188"/>
    <mergeCell ref="A170:A171"/>
    <mergeCell ref="B170:B171"/>
    <mergeCell ref="A121:A123"/>
    <mergeCell ref="D121:E121"/>
    <mergeCell ref="D199:F199"/>
    <mergeCell ref="D200:F200"/>
    <mergeCell ref="D46:E46"/>
    <mergeCell ref="D154:E154"/>
    <mergeCell ref="F154:G154"/>
    <mergeCell ref="F121:G121"/>
    <mergeCell ref="A64:E64"/>
    <mergeCell ref="D19:E19"/>
    <mergeCell ref="D65:E65"/>
    <mergeCell ref="A11:F11"/>
    <mergeCell ref="A14:F14"/>
    <mergeCell ref="A15:F15"/>
    <mergeCell ref="A153:H153"/>
    <mergeCell ref="A18:E18"/>
    <mergeCell ref="D83:E83"/>
    <mergeCell ref="F83:G83"/>
    <mergeCell ref="A83:A85"/>
  </mergeCells>
  <printOptions horizontalCentered="1"/>
  <pageMargins left="0.7874015748031497" right="0.5905511811023623" top="0.7874015748031497" bottom="0.3937007874015748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Luis Henrique Bortoletto</cp:lastModifiedBy>
  <cp:lastPrinted>2021-03-24T12:34:12Z</cp:lastPrinted>
  <dcterms:created xsi:type="dcterms:W3CDTF">2004-08-09T19:29:24Z</dcterms:created>
  <dcterms:modified xsi:type="dcterms:W3CDTF">2021-03-24T13:15:22Z</dcterms:modified>
  <cp:category/>
  <cp:version/>
  <cp:contentType/>
  <cp:contentStatus/>
</cp:coreProperties>
</file>