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0_Contabilidade\Inclusão de Arquivos no Site\2021\"/>
    </mc:Choice>
  </mc:AlternateContent>
  <bookViews>
    <workbookView xWindow="-120" yWindow="-120" windowWidth="29040" windowHeight="15840" tabRatio="910"/>
  </bookViews>
  <sheets>
    <sheet name="RREO-Anexo 08" sheetId="80" r:id="rId1"/>
  </sheets>
  <definedNames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0" i="80" l="1"/>
  <c r="B140" i="80" l="1"/>
  <c r="B119" i="80" l="1"/>
  <c r="C39" i="80"/>
  <c r="B39" i="80"/>
  <c r="F119" i="80" l="1"/>
  <c r="F123" i="80" s="1"/>
  <c r="E119" i="80"/>
  <c r="D119" i="80"/>
  <c r="D123" i="80" s="1"/>
  <c r="C119" i="80"/>
  <c r="C123" i="80" s="1"/>
  <c r="G112" i="80"/>
  <c r="F112" i="80"/>
  <c r="E112" i="80"/>
  <c r="D112" i="80"/>
  <c r="C112" i="80"/>
  <c r="B112" i="80"/>
  <c r="C100" i="80"/>
  <c r="D100" i="80" s="1"/>
  <c r="C99" i="80"/>
  <c r="D99" i="80" s="1"/>
  <c r="C98" i="80"/>
  <c r="D98" i="80" s="1"/>
  <c r="F187" i="80"/>
  <c r="E187" i="80"/>
  <c r="D187" i="80"/>
  <c r="C187" i="80"/>
  <c r="B187" i="80"/>
  <c r="F182" i="80"/>
  <c r="E182" i="80"/>
  <c r="D182" i="80"/>
  <c r="D181" i="80" s="1"/>
  <c r="C182" i="80"/>
  <c r="B182" i="80"/>
  <c r="F73" i="80"/>
  <c r="F72" i="80" s="1"/>
  <c r="E73" i="80"/>
  <c r="E72" i="80" s="1"/>
  <c r="D73" i="80"/>
  <c r="D72" i="80" s="1"/>
  <c r="C73" i="80"/>
  <c r="C72" i="80" s="1"/>
  <c r="B73" i="80"/>
  <c r="B72" i="80" s="1"/>
  <c r="F78" i="80"/>
  <c r="F77" i="80" s="1"/>
  <c r="E78" i="80"/>
  <c r="E77" i="80" s="1"/>
  <c r="D78" i="80"/>
  <c r="D77" i="80" s="1"/>
  <c r="C78" i="80"/>
  <c r="C77" i="80" s="1"/>
  <c r="B78" i="80"/>
  <c r="B77" i="80" s="1"/>
  <c r="C196" i="80"/>
  <c r="B196" i="80"/>
  <c r="C195" i="80"/>
  <c r="F176" i="80"/>
  <c r="E176" i="80"/>
  <c r="D176" i="80"/>
  <c r="C176" i="80"/>
  <c r="B65" i="80"/>
  <c r="C57" i="80"/>
  <c r="F127" i="80" s="1"/>
  <c r="B57" i="80"/>
  <c r="C54" i="80"/>
  <c r="E99" i="80" s="1"/>
  <c r="B54" i="80"/>
  <c r="C51" i="80"/>
  <c r="B51" i="80"/>
  <c r="C48" i="80"/>
  <c r="B48" i="80"/>
  <c r="C28" i="80"/>
  <c r="C27" i="80" s="1"/>
  <c r="B28" i="80"/>
  <c r="B27" i="80" s="1"/>
  <c r="C22" i="80"/>
  <c r="B22" i="80"/>
  <c r="B169" i="80"/>
  <c r="B176" i="80" s="1"/>
  <c r="C154" i="80"/>
  <c r="C164" i="80" s="1"/>
  <c r="B154" i="80"/>
  <c r="B164" i="80" s="1"/>
  <c r="F142" i="80"/>
  <c r="F141" i="80"/>
  <c r="E140" i="80"/>
  <c r="D140" i="80"/>
  <c r="C140" i="80"/>
  <c r="F128" i="80"/>
  <c r="E123" i="80"/>
  <c r="B123" i="80"/>
  <c r="B13" i="80"/>
  <c r="D139" i="80" l="1"/>
  <c r="C47" i="80"/>
  <c r="C105" i="80" s="1"/>
  <c r="D105" i="80" s="1"/>
  <c r="E105" i="80" s="1"/>
  <c r="E139" i="80"/>
  <c r="B181" i="80"/>
  <c r="E181" i="80"/>
  <c r="E82" i="80"/>
  <c r="F82" i="80"/>
  <c r="C37" i="80"/>
  <c r="D82" i="80"/>
  <c r="C139" i="80"/>
  <c r="E100" i="80"/>
  <c r="B82" i="80"/>
  <c r="C181" i="80"/>
  <c r="B99" i="80"/>
  <c r="C82" i="80"/>
  <c r="F140" i="80"/>
  <c r="B100" i="80"/>
  <c r="B37" i="80"/>
  <c r="B41" i="80" s="1"/>
  <c r="B47" i="80"/>
  <c r="F181" i="80"/>
  <c r="C199" i="80"/>
  <c r="C202" i="80" s="1"/>
  <c r="F126" i="80"/>
  <c r="B195" i="80" l="1"/>
  <c r="B199" i="80" s="1"/>
  <c r="B202" i="80" s="1"/>
  <c r="E98" i="80"/>
  <c r="F131" i="80"/>
  <c r="C135" i="80" s="1"/>
  <c r="B98" i="80"/>
  <c r="B105" i="80"/>
  <c r="B139" i="80"/>
  <c r="C41" i="80"/>
  <c r="B135" i="80"/>
  <c r="F139" i="80"/>
  <c r="D135" i="80" l="1"/>
</calcChain>
</file>

<file path=xl/sharedStrings.xml><?xml version="1.0" encoding="utf-8"?>
<sst xmlns="http://schemas.openxmlformats.org/spreadsheetml/2006/main" count="331" uniqueCount="249">
  <si>
    <t>RELATÓRIO RESUMIDO DA EXECUÇÃO ORÇAMENTÁRIA</t>
  </si>
  <si>
    <t>ORÇAMENTOS FISCAL E DA SEGURIDADE SOCIAL</t>
  </si>
  <si>
    <t>PREVISÃO</t>
  </si>
  <si>
    <t>RECEITAS</t>
  </si>
  <si>
    <t>ATUALIZADA</t>
  </si>
  <si>
    <t>(a)</t>
  </si>
  <si>
    <t>(b)</t>
  </si>
  <si>
    <t>(c)</t>
  </si>
  <si>
    <t>DOTAÇÃO</t>
  </si>
  <si>
    <t>DESPESAS</t>
  </si>
  <si>
    <t>(d)</t>
  </si>
  <si>
    <t>(e)</t>
  </si>
  <si>
    <t>(g)</t>
  </si>
  <si>
    <t>(h)</t>
  </si>
  <si>
    <t>RECEITAS DO ENSINO</t>
  </si>
  <si>
    <t>1- RECEITA DE IMPOSTOS</t>
  </si>
  <si>
    <t>FUNDEB</t>
  </si>
  <si>
    <t>DESPESAS DO FUNDEB</t>
  </si>
  <si>
    <t>ANTERIOR</t>
  </si>
  <si>
    <t>VALOR</t>
  </si>
  <si>
    <t>DEMONSTRATIVO DAS RECEITAS E DESPESAS COM MANUTENÇÃO E DESENVOLVIMENTO DO ENSINO - MDE</t>
  </si>
  <si>
    <t>(f)</t>
  </si>
  <si>
    <t>RECEITA RESULTANTE DE IMPOSTOS (caput do art. 212 da Constituição)</t>
  </si>
  <si>
    <t xml:space="preserve">2- RECEITA DE TRANSFERÊNCIAS CONSTITUCIONAIS E LEGAIS </t>
  </si>
  <si>
    <t>OUTRAS INFORMAÇÕES PARA CONTROLE</t>
  </si>
  <si>
    <t>(j)</t>
  </si>
  <si>
    <t>(k)</t>
  </si>
  <si>
    <t>(i)</t>
  </si>
  <si>
    <t>(m)</t>
  </si>
  <si>
    <t>Em Reais</t>
  </si>
  <si>
    <t>EMPENHADAS</t>
  </si>
  <si>
    <t>FLUXO FINANCEIRO DOS RECURSOS DO FUNDEB</t>
  </si>
  <si>
    <t>3- TOTAL DA RECEITA DE IMPOSTOS (1 + 2)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</si>
  <si>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</si>
  <si>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</si>
  <si>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</si>
  <si>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</si>
  <si>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</si>
  <si>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</si>
  <si>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</si>
  <si>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2.1.1- Parcela referente à CF, art. 159, I, alínea b</t>
  </si>
  <si>
    <t xml:space="preserve">    2.1- Cota-Parte FPM </t>
  </si>
  <si>
    <t xml:space="preserve">    1.3- Receita Resultante do Imposto sobre Serviços de Qualquer Natureza – ISS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</si>
  <si>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</si>
  <si>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</si>
  <si>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</si>
  <si>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</si>
  <si>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 xml:space="preserve">    1.4- Receita Resultante do Imposto de Renda Retido na Fonte – IRRF</t>
  </si>
  <si>
    <t>SALÁRIO</t>
  </si>
  <si>
    <t>EDUCAÇÃO</t>
  </si>
  <si>
    <t>(n)</t>
  </si>
  <si>
    <t>(p)</t>
  </si>
  <si>
    <t>(s)</t>
  </si>
  <si>
    <t>(t)</t>
  </si>
  <si>
    <t>(u)</t>
  </si>
  <si>
    <t>(x)</t>
  </si>
  <si>
    <t>(y)</t>
  </si>
  <si>
    <t>(z)</t>
  </si>
  <si>
    <t>REALIZADAS</t>
  </si>
  <si>
    <t xml:space="preserve">        2.1.2- Parcela referente à CF, art. 159, I, alínea d e e</t>
  </si>
  <si>
    <t>5- VALOR MÍNIMO A SER APLICADO ALÉM DO VALOR DESTINADO AO FUNDEB - 5% DE ((2.1.1) + (2.2) + (2.3) + (2.4) + (2.5)) + 25% DE ((1.1) + (1.2) + (1.3) + (1.4) + (2.1.2) + (2.6)+ (2.7))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</si>
  <si>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</si>
  <si>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</si>
  <si>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</si>
  <si>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</si>
  <si>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</si>
  <si>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</si>
  <si>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</si>
  <si>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</si>
  <si>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</si>
  <si>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</si>
  <si>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</si>
  <si>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</si>
  <si>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</si>
  <si>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</si>
  <si>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</si>
  <si>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INSCR EM RP</t>
  </si>
  <si>
    <t>LIQUIDADA</t>
  </si>
  <si>
    <t>PAGA</t>
  </si>
  <si>
    <t>Ñ PROC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</si>
  <si>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</si>
  <si>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</si>
  <si>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</si>
  <si>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</si>
  <si>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</si>
  <si>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</si>
  <si>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</si>
  <si>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</si>
  <si>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</si>
  <si>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</si>
  <si>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</si>
  <si>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DESPESAS CUSTEADAS COM RECEITAS DO FUNDEB RECEBIDAS NO EXERCÍCIO</t>
  </si>
  <si>
    <t xml:space="preserve">INSCRIÇÃO DE </t>
  </si>
  <si>
    <t>INSCR RPNP</t>
  </si>
  <si>
    <t xml:space="preserve">RESTOS A PAGAR </t>
  </si>
  <si>
    <t>SEM</t>
  </si>
  <si>
    <t>Ñ PROCESSADOS</t>
  </si>
  <si>
    <t>DISPONIBILIDADE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</si>
  <si>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</si>
  <si>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</si>
  <si>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</si>
  <si>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</si>
  <si>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</si>
  <si>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</si>
  <si>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t>INDICADORES - Art. 212-A, inciso XI e § 3º - Constituição Federal2</t>
  </si>
  <si>
    <t>VALOR APÓS</t>
  </si>
  <si>
    <t>VALOR EXIGIDO</t>
  </si>
  <si>
    <t>VALOR APLICADO</t>
  </si>
  <si>
    <t>DEDUÇÕES</t>
  </si>
  <si>
    <t>% APLICADO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</si>
  <si>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</si>
  <si>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</si>
  <si>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</si>
  <si>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</si>
  <si>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t>INDICADOR - Art.25, § 3º - Lei nº 14.113, de 2020 - (Máximo de 10% de Superávit)3</t>
  </si>
  <si>
    <t xml:space="preserve">VALOR MÁXIMO </t>
  </si>
  <si>
    <t xml:space="preserve">VALOR </t>
  </si>
  <si>
    <t>VALOR Ñ APLIC</t>
  </si>
  <si>
    <t>PERMITIDO</t>
  </si>
  <si>
    <t>NÃO APLICADO</t>
  </si>
  <si>
    <t>APÓS AJUSTE</t>
  </si>
  <si>
    <t>% NÃO APLICADO</t>
  </si>
  <si>
    <t>(o)</t>
  </si>
  <si>
    <t xml:space="preserve">22- Total da Receita Recebida e não Aplicada no Exercício </t>
  </si>
  <si>
    <t>INDICADOR - Art.25, § 3º - Lei nº 14.113, de 2020 - (Aplicação do Superávit de Exercício Anterior)3</t>
  </si>
  <si>
    <t xml:space="preserve">VALOR DE </t>
  </si>
  <si>
    <t xml:space="preserve">VALOR APLICADO </t>
  </si>
  <si>
    <t xml:space="preserve">VL APLIC ATÉ O </t>
  </si>
  <si>
    <t xml:space="preserve">SUPERÁVIT </t>
  </si>
  <si>
    <t xml:space="preserve">APLICADO ATÉ O </t>
  </si>
  <si>
    <t>1ºQUADRIMESTRE</t>
  </si>
  <si>
    <t xml:space="preserve">APLICADO APÓS O </t>
  </si>
  <si>
    <t>NÃO</t>
  </si>
  <si>
    <t xml:space="preserve">PERMITIDO NO </t>
  </si>
  <si>
    <t>NO EXERCÍCIO</t>
  </si>
  <si>
    <t xml:space="preserve">QUE INTEGRARÁ </t>
  </si>
  <si>
    <t>APLICADO</t>
  </si>
  <si>
    <t>EXERC ANTERIOR</t>
  </si>
  <si>
    <t>O LIMITE CONST.</t>
  </si>
  <si>
    <t>(q)</t>
  </si>
  <si>
    <t>(r)</t>
  </si>
  <si>
    <t>(v)</t>
  </si>
  <si>
    <t>23- Total das Despesas custeadas com Superávit do FUNDEB</t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</si>
  <si>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</si>
  <si>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</si>
  <si>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DESPESAS COM MANUTENÇÃO E DESENVOLVIMENTO DO ENSINO – MDE -  CUSTEADAS COM RECEITA DE IMPOSTOS (EXCETO FUNDEB)</t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</si>
  <si>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</si>
  <si>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</si>
  <si>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</si>
  <si>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</si>
  <si>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</si>
  <si>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</si>
  <si>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</si>
  <si>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</si>
  <si>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</si>
  <si>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</si>
  <si>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</si>
  <si>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</si>
  <si>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t>APURAÇÃO DO LIMITE MÍNIMO CONSTITUCIONAL2 e 5</t>
  </si>
  <si>
    <t>(w)</t>
  </si>
  <si>
    <t>33- APLICAÇÃO EM MDE SOBRE A RECEITA RESULTANTE DE IMPOSTOS</t>
  </si>
  <si>
    <t>RESTOS A PAGAR INSCRITOS EM EXERCÍCIOS ANTERIORES COM DISPONIBILIDADE FINANCEIRA
DE RECURSOS DE IMPOSTOS E DO FUNDEB8</t>
  </si>
  <si>
    <t>SALDO INICIAL</t>
  </si>
  <si>
    <t>RP LIQUIDADOS</t>
  </si>
  <si>
    <t>RP PAGOS</t>
  </si>
  <si>
    <t>RP CANCELADOS</t>
  </si>
  <si>
    <t>SALDO FINAL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</si>
  <si>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</si>
  <si>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</si>
  <si>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</si>
  <si>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</si>
  <si>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</si>
  <si>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</si>
  <si>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</si>
  <si>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</si>
  <si>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</si>
  <si>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</si>
  <si>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</si>
  <si>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</si>
  <si>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</si>
  <si>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</si>
  <si>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</si>
  <si>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</si>
  <si>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</si>
  <si>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</si>
  <si>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</si>
  <si>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DESPESAS CUSTEADAS COM RECEITAS ADICIONAIS PARA FINANCIAMENTO DO ENSINO
(Por Área de Atuação)6</t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</si>
  <si>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</si>
  <si>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</si>
  <si>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</si>
  <si>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</si>
  <si>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</si>
  <si>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</si>
  <si>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</si>
  <si>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DESPESAS CUSTEADAS COM RECEITAS ADICIONAIS (41 + 42 + 43 + 44 + 45)</t>
  </si>
  <si>
    <t>TOTAL GERAL DAS DESPESAS COM EDUCAÇÃO</t>
  </si>
  <si>
    <t xml:space="preserve">   47.1- Despesas Correntes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</si>
  <si>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</si>
  <si>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</si>
  <si>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</si>
  <si>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</si>
  <si>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</si>
  <si>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</si>
  <si>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</si>
  <si>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(ae)</t>
  </si>
  <si>
    <t>(af)</t>
  </si>
  <si>
    <t>48- DISPONIBILIDADE FINANCEIRA EM 31 DE DEZEMBRO DE &lt;EXERCÍCIO ANTERIOR&gt;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</si>
  <si>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</si>
  <si>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</si>
  <si>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</si>
  <si>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</si>
  <si>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</si>
  <si>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</si>
  <si>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</t>
  </si>
  <si>
    <t>2 Limites mínimos anuais a serem cumpridos no encerramento do exercício.</t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</si>
  <si>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</si>
  <si>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</si>
  <si>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</si>
  <si>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</si>
  <si>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</si>
  <si>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RECURSOS RECEBIDOS EM EXERCÍCIOS ANTERIORES E NÃO UTILIZADOS (SUPERÁVIT)</t>
  </si>
  <si>
    <t xml:space="preserve">      34.1.1 - Processados</t>
  </si>
  <si>
    <t xml:space="preserve">      34.1.2 - Não Processados</t>
  </si>
  <si>
    <t xml:space="preserve">      34.2.1 - Processados</t>
  </si>
  <si>
    <t xml:space="preserve">      34.2.2 - Não Processados</t>
  </si>
  <si>
    <t xml:space="preserve">      34.3.1 - Processados</t>
  </si>
  <si>
    <t xml:space="preserve">      34.3.2 - Não Processados</t>
  </si>
  <si>
    <t>50.1 ORÇAMENTO DO EXERCÍCIO</t>
  </si>
  <si>
    <t>50.2 RESTOS A PAGAR</t>
  </si>
  <si>
    <t>4- TOTAL DESTINADO AO FUNDEB - 20% DE ((2.1.1) + (2.2) + (2.3) + (2.4) + (2.5) + (2.6))</t>
  </si>
  <si>
    <t>47- TOTAL GERAL DAS DESPESAS COM EDUCAÇÃO</t>
  </si>
  <si>
    <t>PREFEITURA MUNICIPAL DE INDAIATUBA</t>
  </si>
  <si>
    <t>Av. Eng. Fabio R. Barnabe, 2800 - Jd. Esplanada II</t>
  </si>
  <si>
    <t>C.N.P.J. 44.733.608/0001-09</t>
  </si>
  <si>
    <t>Telefone: (19) 3834-9000</t>
  </si>
  <si>
    <t>Período: 3º Bimestre</t>
  </si>
  <si>
    <t>NILSON ALCIDES GASPAR</t>
  </si>
  <si>
    <t>PREFEITO MUNICIPAL</t>
  </si>
  <si>
    <t>MARIANA ALVES RIZATO</t>
  </si>
  <si>
    <t>CONTADORA</t>
  </si>
  <si>
    <t>LUIS HENRIQUE BORTOLETTO</t>
  </si>
  <si>
    <t>COORDENADOR DE SERVIÇOS DE CONTABILIDADE</t>
  </si>
  <si>
    <t>FONTE: Sistema CECAM, Unidade Responsável: CONTABILIDADE. Emissão: 22/07/2021, às 11:37:20. Assinado Digitalmente no dia 22/07/2021, às 11:37:20.</t>
  </si>
  <si>
    <t>CRC-SP 289944/O-3</t>
  </si>
  <si>
    <t>CRC - SP 321123/O-4</t>
  </si>
  <si>
    <t>HELENO DA SILVA LUIZ JUNIOR</t>
  </si>
  <si>
    <t>SECRETÁRIO MUNICIPAL DE EDUCAÇÃO</t>
  </si>
  <si>
    <t>EXERCÍCIO: 2021</t>
  </si>
  <si>
    <r>
      <t>3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    utilizados no 1º trimestre do exercício imediatamente subseqüente, mediante abertura de crédito adicional.”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</si>
</sst>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0"/>
      <name val="Calibri Light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</font>
    <font>
      <sz val="9.5"/>
      <color theme="0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20" fillId="0" borderId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5">
    <xf numFmtId="0" fontId="0" fillId="0" borderId="0" xfId="0"/>
    <xf numFmtId="43" fontId="1" fillId="0" borderId="5" xfId="8" applyNumberFormat="1" applyFont="1" applyFill="1" applyBorder="1" applyAlignment="1"/>
    <xf numFmtId="43" fontId="2" fillId="0" borderId="0" xfId="1" applyNumberFormat="1" applyFont="1" applyFill="1" applyAlignment="1"/>
    <xf numFmtId="43" fontId="2" fillId="0" borderId="5" xfId="1" applyNumberFormat="1" applyFont="1" applyBorder="1" applyAlignment="1">
      <alignment horizontal="left" vertical="top" wrapText="1"/>
    </xf>
    <xf numFmtId="43" fontId="1" fillId="0" borderId="2" xfId="8" applyNumberFormat="1" applyFont="1" applyFill="1" applyBorder="1" applyAlignment="1"/>
    <xf numFmtId="43" fontId="1" fillId="0" borderId="6" xfId="8" applyNumberFormat="1" applyFont="1" applyFill="1" applyBorder="1" applyAlignment="1"/>
    <xf numFmtId="43" fontId="5" fillId="0" borderId="5" xfId="1" applyNumberFormat="1" applyFont="1" applyBorder="1" applyAlignment="1">
      <alignment horizontal="left" vertical="top" wrapText="1"/>
    </xf>
    <xf numFmtId="43" fontId="1" fillId="0" borderId="0" xfId="8" applyNumberFormat="1" applyFont="1" applyFill="1" applyBorder="1" applyAlignment="1"/>
    <xf numFmtId="43" fontId="1" fillId="0" borderId="8" xfId="8" applyNumberFormat="1" applyFont="1" applyFill="1" applyBorder="1" applyAlignment="1"/>
    <xf numFmtId="43" fontId="1" fillId="0" borderId="9" xfId="8" applyNumberFormat="1" applyFont="1" applyFill="1" applyBorder="1" applyAlignment="1"/>
    <xf numFmtId="43" fontId="2" fillId="0" borderId="10" xfId="1" applyNumberFormat="1" applyFont="1" applyBorder="1" applyAlignment="1">
      <alignment horizontal="left" vertical="top" wrapText="1"/>
    </xf>
    <xf numFmtId="43" fontId="2" fillId="0" borderId="10" xfId="1" applyNumberFormat="1" applyFont="1" applyFill="1" applyBorder="1" applyAlignment="1"/>
    <xf numFmtId="43" fontId="1" fillId="0" borderId="2" xfId="8" applyNumberFormat="1" applyFont="1" applyFill="1" applyBorder="1" applyAlignment="1">
      <alignment horizontal="right"/>
    </xf>
    <xf numFmtId="43" fontId="1" fillId="0" borderId="6" xfId="8" applyNumberFormat="1" applyFont="1" applyFill="1" applyBorder="1" applyAlignment="1">
      <alignment horizontal="right"/>
    </xf>
    <xf numFmtId="43" fontId="1" fillId="0" borderId="0" xfId="8" applyNumberFormat="1" applyFont="1" applyFill="1" applyBorder="1" applyAlignment="1">
      <alignment horizontal="right"/>
    </xf>
    <xf numFmtId="43" fontId="1" fillId="0" borderId="5" xfId="8" applyNumberFormat="1" applyFont="1" applyFill="1" applyBorder="1" applyAlignment="1">
      <alignment horizontal="right"/>
    </xf>
    <xf numFmtId="43" fontId="1" fillId="0" borderId="4" xfId="8" applyNumberFormat="1" applyFont="1" applyFill="1" applyBorder="1" applyAlignment="1"/>
    <xf numFmtId="43" fontId="1" fillId="0" borderId="10" xfId="8" applyNumberFormat="1" applyFont="1" applyFill="1" applyBorder="1" applyAlignment="1"/>
    <xf numFmtId="43" fontId="2" fillId="0" borderId="0" xfId="1" applyNumberFormat="1" applyFont="1" applyFill="1" applyBorder="1" applyAlignment="1">
      <alignment horizontal="left" vertical="top" wrapText="1"/>
    </xf>
    <xf numFmtId="43" fontId="1" fillId="0" borderId="11" xfId="8" applyNumberFormat="1" applyFont="1" applyBorder="1" applyAlignment="1"/>
    <xf numFmtId="43" fontId="1" fillId="0" borderId="12" xfId="8" applyNumberFormat="1" applyFont="1" applyBorder="1" applyAlignment="1"/>
    <xf numFmtId="43" fontId="1" fillId="0" borderId="13" xfId="8" applyNumberFormat="1" applyFont="1" applyBorder="1" applyAlignment="1"/>
    <xf numFmtId="43" fontId="1" fillId="0" borderId="0" xfId="8" applyNumberFormat="1" applyFont="1" applyAlignment="1"/>
    <xf numFmtId="43" fontId="1" fillId="0" borderId="9" xfId="8" applyNumberFormat="1" applyFont="1" applyBorder="1" applyAlignment="1"/>
    <xf numFmtId="43" fontId="1" fillId="0" borderId="14" xfId="8" applyNumberFormat="1" applyFont="1" applyBorder="1" applyAlignment="1"/>
    <xf numFmtId="43" fontId="1" fillId="0" borderId="8" xfId="8" applyNumberFormat="1" applyFont="1" applyBorder="1" applyAlignment="1"/>
    <xf numFmtId="43" fontId="2" fillId="0" borderId="12" xfId="1" applyNumberFormat="1" applyFont="1" applyBorder="1" applyAlignment="1">
      <alignment horizontal="right" vertical="top" wrapText="1"/>
    </xf>
    <xf numFmtId="43" fontId="2" fillId="0" borderId="12" xfId="1" applyNumberFormat="1" applyFont="1" applyFill="1" applyBorder="1" applyAlignment="1"/>
    <xf numFmtId="43" fontId="2" fillId="0" borderId="0" xfId="1" applyNumberFormat="1" applyFont="1" applyFill="1" applyBorder="1" applyAlignment="1"/>
    <xf numFmtId="43" fontId="2" fillId="0" borderId="8" xfId="1" applyNumberFormat="1" applyFont="1" applyBorder="1" applyAlignment="1">
      <alignment vertical="top" wrapText="1"/>
    </xf>
    <xf numFmtId="43" fontId="1" fillId="0" borderId="4" xfId="8" applyNumberFormat="1" applyFont="1" applyBorder="1" applyAlignment="1"/>
    <xf numFmtId="43" fontId="2" fillId="0" borderId="0" xfId="1" applyNumberFormat="1" applyFont="1" applyBorder="1" applyAlignment="1">
      <alignment vertical="top" wrapText="1"/>
    </xf>
    <xf numFmtId="43" fontId="1" fillId="0" borderId="4" xfId="8" applyNumberFormat="1" applyFont="1" applyFill="1" applyBorder="1" applyAlignment="1">
      <alignment horizontal="right"/>
    </xf>
    <xf numFmtId="43" fontId="2" fillId="0" borderId="0" xfId="1" applyNumberFormat="1" applyFont="1" applyBorder="1" applyAlignment="1">
      <alignment horizontal="left" vertical="top" wrapText="1"/>
    </xf>
    <xf numFmtId="43" fontId="2" fillId="0" borderId="0" xfId="1" applyNumberFormat="1" applyFont="1" applyFill="1" applyBorder="1" applyAlignment="1">
      <alignment horizontal="left" vertical="center" wrapText="1"/>
    </xf>
    <xf numFmtId="43" fontId="2" fillId="0" borderId="0" xfId="1" applyNumberFormat="1" applyFont="1" applyFill="1" applyBorder="1" applyAlignment="1">
      <alignment horizontal="left" vertical="center"/>
    </xf>
    <xf numFmtId="43" fontId="2" fillId="0" borderId="0" xfId="1" applyNumberFormat="1" applyFont="1" applyFill="1" applyAlignment="1">
      <alignment horizontal="left" vertical="center"/>
    </xf>
    <xf numFmtId="43" fontId="2" fillId="0" borderId="12" xfId="1" applyNumberFormat="1" applyFont="1" applyBorder="1" applyAlignment="1">
      <alignment horizontal="left" wrapText="1"/>
    </xf>
    <xf numFmtId="43" fontId="2" fillId="0" borderId="0" xfId="0" applyNumberFormat="1" applyFont="1" applyFill="1" applyAlignment="1"/>
    <xf numFmtId="43" fontId="2" fillId="0" borderId="0" xfId="0" applyNumberFormat="1" applyFont="1" applyFill="1" applyAlignment="1">
      <alignment horizontal="right"/>
    </xf>
    <xf numFmtId="43" fontId="2" fillId="0" borderId="5" xfId="1" applyNumberFormat="1" applyFont="1" applyFill="1" applyBorder="1" applyAlignment="1"/>
    <xf numFmtId="43" fontId="1" fillId="0" borderId="6" xfId="8" applyNumberFormat="1" applyFont="1" applyBorder="1" applyAlignment="1"/>
    <xf numFmtId="43" fontId="2" fillId="0" borderId="2" xfId="1" applyNumberFormat="1" applyFont="1" applyFill="1" applyBorder="1" applyAlignment="1"/>
    <xf numFmtId="43" fontId="3" fillId="0" borderId="0" xfId="1" applyNumberFormat="1" applyFont="1" applyFill="1" applyBorder="1" applyAlignment="1"/>
    <xf numFmtId="43" fontId="6" fillId="0" borderId="0" xfId="1" applyNumberFormat="1" applyFont="1" applyFill="1" applyAlignment="1">
      <alignment horizontal="left"/>
    </xf>
    <xf numFmtId="43" fontId="4" fillId="0" borderId="0" xfId="1" applyNumberFormat="1" applyFont="1" applyFill="1" applyAlignment="1"/>
    <xf numFmtId="43" fontId="2" fillId="0" borderId="0" xfId="1" applyNumberFormat="1" applyFont="1" applyFill="1" applyAlignment="1">
      <alignment horizontal="left" vertical="top" wrapText="1"/>
    </xf>
    <xf numFmtId="43" fontId="8" fillId="0" borderId="0" xfId="1" applyNumberFormat="1" applyFont="1" applyFill="1" applyAlignment="1"/>
    <xf numFmtId="43" fontId="2" fillId="0" borderId="0" xfId="1" applyNumberFormat="1" applyFont="1" applyFill="1" applyAlignment="1">
      <alignment horizontal="left"/>
    </xf>
    <xf numFmtId="43" fontId="4" fillId="0" borderId="0" xfId="1" applyNumberFormat="1" applyFont="1" applyFill="1" applyAlignment="1">
      <alignment horizontal="left"/>
    </xf>
    <xf numFmtId="43" fontId="21" fillId="0" borderId="0" xfId="1" applyNumberFormat="1" applyFont="1" applyFill="1" applyAlignment="1"/>
    <xf numFmtId="43" fontId="2" fillId="0" borderId="0" xfId="1" applyNumberFormat="1" applyFont="1" applyFill="1" applyAlignment="1">
      <alignment horizontal="center"/>
    </xf>
    <xf numFmtId="43" fontId="2" fillId="0" borderId="0" xfId="1" applyNumberFormat="1" applyFont="1" applyFill="1" applyAlignment="1">
      <alignment horizontal="right"/>
    </xf>
    <xf numFmtId="43" fontId="2" fillId="0" borderId="0" xfId="2" applyNumberFormat="1" applyFont="1" applyFill="1" applyBorder="1" applyAlignment="1">
      <alignment vertical="center"/>
    </xf>
    <xf numFmtId="43" fontId="2" fillId="0" borderId="0" xfId="2" applyNumberFormat="1" applyFont="1" applyFill="1" applyBorder="1" applyAlignment="1">
      <alignment horizontal="center"/>
    </xf>
    <xf numFmtId="0" fontId="2" fillId="0" borderId="5" xfId="1" applyNumberFormat="1" applyFont="1" applyBorder="1" applyAlignment="1">
      <alignment horizontal="left" vertical="top" wrapText="1"/>
    </xf>
    <xf numFmtId="0" fontId="2" fillId="0" borderId="9" xfId="1" applyNumberFormat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right" vertical="top" wrapText="1"/>
    </xf>
    <xf numFmtId="0" fontId="2" fillId="0" borderId="11" xfId="1" applyFont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top" wrapText="1"/>
    </xf>
    <xf numFmtId="43" fontId="1" fillId="0" borderId="5" xfId="8" applyNumberFormat="1" applyFont="1" applyBorder="1" applyAlignment="1"/>
    <xf numFmtId="0" fontId="2" fillId="0" borderId="6" xfId="1" applyFont="1" applyBorder="1" applyAlignment="1">
      <alignment horizontal="justify" vertical="top"/>
    </xf>
    <xf numFmtId="0" fontId="2" fillId="0" borderId="5" xfId="1" applyFont="1" applyBorder="1" applyAlignment="1">
      <alignment horizontal="justify" vertical="top"/>
    </xf>
    <xf numFmtId="43" fontId="1" fillId="0" borderId="0" xfId="8" applyNumberFormat="1" applyFont="1" applyBorder="1" applyAlignment="1"/>
    <xf numFmtId="0" fontId="2" fillId="0" borderId="4" xfId="1" applyFont="1" applyBorder="1" applyAlignment="1">
      <alignment horizontal="justify" vertical="top"/>
    </xf>
    <xf numFmtId="0" fontId="2" fillId="0" borderId="6" xfId="1" applyFont="1" applyBorder="1" applyAlignment="1">
      <alignment vertical="top"/>
    </xf>
    <xf numFmtId="0" fontId="2" fillId="0" borderId="5" xfId="1" applyFont="1" applyBorder="1" applyAlignment="1">
      <alignment vertical="top"/>
    </xf>
    <xf numFmtId="0" fontId="2" fillId="0" borderId="4" xfId="1" applyFont="1" applyBorder="1" applyAlignment="1">
      <alignment vertical="top"/>
    </xf>
    <xf numFmtId="43" fontId="1" fillId="0" borderId="1" xfId="8" applyNumberFormat="1" applyFont="1" applyBorder="1" applyAlignment="1"/>
    <xf numFmtId="43" fontId="1" fillId="0" borderId="15" xfId="8" applyNumberFormat="1" applyFont="1" applyBorder="1" applyAlignment="1"/>
    <xf numFmtId="0" fontId="2" fillId="0" borderId="3" xfId="1" applyFont="1" applyBorder="1" applyAlignment="1">
      <alignment horizontal="justify" vertical="top"/>
    </xf>
    <xf numFmtId="43" fontId="1" fillId="0" borderId="10" xfId="8" applyNumberFormat="1" applyFont="1" applyBorder="1" applyAlignment="1"/>
    <xf numFmtId="0" fontId="2" fillId="0" borderId="8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43" fontId="2" fillId="0" borderId="4" xfId="1" applyNumberFormat="1" applyFont="1" applyFill="1" applyBorder="1" applyAlignment="1"/>
    <xf numFmtId="0" fontId="2" fillId="0" borderId="9" xfId="1" applyNumberFormat="1" applyFont="1" applyBorder="1" applyAlignment="1">
      <alignment vertical="top" wrapText="1"/>
    </xf>
    <xf numFmtId="43" fontId="2" fillId="0" borderId="0" xfId="1" applyNumberFormat="1" applyFont="1" applyBorder="1" applyAlignment="1">
      <alignment horizontal="left" vertical="center" wrapText="1"/>
    </xf>
    <xf numFmtId="43" fontId="2" fillId="0" borderId="9" xfId="1" applyNumberFormat="1" applyFont="1" applyBorder="1" applyAlignment="1">
      <alignment vertical="top" wrapText="1"/>
    </xf>
    <xf numFmtId="43" fontId="2" fillId="0" borderId="12" xfId="1" applyNumberFormat="1" applyFont="1" applyBorder="1" applyAlignment="1">
      <alignment vertical="top" wrapText="1"/>
    </xf>
    <xf numFmtId="0" fontId="2" fillId="0" borderId="6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3" xfId="1" applyFont="1" applyBorder="1" applyAlignment="1">
      <alignment horizontal="left" wrapText="1"/>
    </xf>
    <xf numFmtId="0" fontId="5" fillId="0" borderId="13" xfId="1" applyFont="1" applyBorder="1" applyAlignment="1">
      <alignment horizontal="left" wrapText="1"/>
    </xf>
    <xf numFmtId="0" fontId="2" fillId="0" borderId="8" xfId="1" applyNumberFormat="1" applyFont="1" applyBorder="1" applyAlignment="1">
      <alignment vertical="top" wrapText="1"/>
    </xf>
    <xf numFmtId="0" fontId="2" fillId="0" borderId="13" xfId="1" applyFont="1" applyBorder="1" applyAlignment="1">
      <alignment horizontal="left" vertical="top"/>
    </xf>
    <xf numFmtId="0" fontId="2" fillId="0" borderId="6" xfId="1" applyNumberFormat="1" applyFont="1" applyBorder="1" applyAlignment="1">
      <alignment vertical="top" wrapText="1"/>
    </xf>
    <xf numFmtId="0" fontId="2" fillId="0" borderId="1" xfId="1" applyFont="1" applyBorder="1" applyAlignment="1">
      <alignment horizontal="left" wrapText="1"/>
    </xf>
    <xf numFmtId="0" fontId="2" fillId="0" borderId="1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0" xfId="1" applyNumberFormat="1" applyFont="1" applyFill="1" applyBorder="1" applyAlignment="1"/>
    <xf numFmtId="0" fontId="16" fillId="0" borderId="0" xfId="1" applyFont="1" applyAlignment="1"/>
    <xf numFmtId="0" fontId="3" fillId="0" borderId="0" xfId="1" applyAlignment="1"/>
    <xf numFmtId="0" fontId="13" fillId="0" borderId="0" xfId="1" applyFont="1" applyAlignment="1">
      <alignment vertical="top"/>
    </xf>
    <xf numFmtId="0" fontId="1" fillId="0" borderId="0" xfId="1" applyFont="1" applyAlignment="1">
      <alignment vertical="center"/>
    </xf>
    <xf numFmtId="43" fontId="21" fillId="0" borderId="0" xfId="1" applyNumberFormat="1" applyFont="1" applyFill="1" applyBorder="1" applyAlignment="1"/>
    <xf numFmtId="0" fontId="21" fillId="0" borderId="2" xfId="1" applyFont="1" applyBorder="1" applyAlignment="1">
      <alignment horizontal="left" vertical="top" wrapText="1"/>
    </xf>
    <xf numFmtId="0" fontId="21" fillId="0" borderId="2" xfId="1" applyFont="1" applyBorder="1" applyAlignment="1">
      <alignment wrapText="1"/>
    </xf>
    <xf numFmtId="0" fontId="22" fillId="0" borderId="2" xfId="1" applyFont="1" applyBorder="1" applyAlignment="1">
      <alignment wrapText="1"/>
    </xf>
    <xf numFmtId="43" fontId="21" fillId="0" borderId="0" xfId="2" applyNumberFormat="1" applyFont="1" applyFill="1" applyBorder="1" applyAlignment="1">
      <alignment horizontal="center"/>
    </xf>
    <xf numFmtId="43" fontId="18" fillId="0" borderId="0" xfId="1" applyNumberFormat="1" applyFont="1" applyFill="1" applyBorder="1" applyAlignment="1"/>
    <xf numFmtId="43" fontId="19" fillId="0" borderId="0" xfId="1" applyNumberFormat="1" applyFont="1" applyFill="1" applyBorder="1" applyAlignment="1"/>
    <xf numFmtId="43" fontId="1" fillId="0" borderId="0" xfId="1" applyNumberFormat="1" applyFont="1" applyFill="1" applyAlignment="1">
      <alignment horizontal="left" vertical="top" wrapText="1"/>
    </xf>
    <xf numFmtId="43" fontId="1" fillId="0" borderId="0" xfId="1" applyNumberFormat="1" applyFont="1" applyFill="1" applyAlignment="1"/>
    <xf numFmtId="43" fontId="1" fillId="0" borderId="0" xfId="1" applyNumberFormat="1" applyFont="1" applyFill="1" applyBorder="1" applyAlignment="1"/>
    <xf numFmtId="43" fontId="2" fillId="0" borderId="0" xfId="0" applyNumberFormat="1" applyFont="1" applyFill="1" applyAlignment="1">
      <alignment horizontal="left"/>
    </xf>
    <xf numFmtId="4" fontId="2" fillId="2" borderId="0" xfId="1" applyNumberFormat="1" applyFont="1" applyFill="1" applyAlignment="1">
      <alignment horizontal="left"/>
    </xf>
    <xf numFmtId="4" fontId="2" fillId="2" borderId="0" xfId="1" applyNumberFormat="1" applyFont="1" applyFill="1"/>
    <xf numFmtId="0" fontId="3" fillId="2" borderId="0" xfId="1" applyFill="1"/>
    <xf numFmtId="43" fontId="3" fillId="0" borderId="0" xfId="1" applyNumberFormat="1"/>
    <xf numFmtId="0" fontId="2" fillId="2" borderId="0" xfId="1" applyFont="1" applyFill="1" applyAlignment="1">
      <alignment horizontal="left"/>
    </xf>
    <xf numFmtId="4" fontId="2" fillId="2" borderId="0" xfId="1" applyNumberFormat="1" applyFont="1" applyFill="1" applyAlignment="1">
      <alignment horizontal="left" vertical="center"/>
    </xf>
    <xf numFmtId="0" fontId="2" fillId="2" borderId="0" xfId="1" applyFont="1" applyFill="1"/>
    <xf numFmtId="4" fontId="2" fillId="2" borderId="0" xfId="1" applyNumberFormat="1" applyFont="1" applyFill="1" applyAlignment="1">
      <alignment vertical="center"/>
    </xf>
    <xf numFmtId="4" fontId="17" fillId="2" borderId="0" xfId="1" applyNumberFormat="1" applyFont="1" applyFill="1" applyAlignment="1">
      <alignment vertical="center"/>
    </xf>
    <xf numFmtId="4" fontId="3" fillId="2" borderId="0" xfId="1" applyNumberFormat="1" applyFill="1" applyAlignment="1">
      <alignment vertical="center"/>
    </xf>
    <xf numFmtId="0" fontId="17" fillId="2" borderId="0" xfId="1" applyFont="1" applyFill="1"/>
    <xf numFmtId="43" fontId="2" fillId="0" borderId="5" xfId="5" applyFont="1" applyBorder="1" applyAlignment="1">
      <alignment horizontal="right" vertical="top" wrapText="1"/>
    </xf>
    <xf numFmtId="43" fontId="2" fillId="0" borderId="4" xfId="5" applyFont="1" applyBorder="1" applyAlignment="1">
      <alignment horizontal="right" vertical="top" wrapText="1"/>
    </xf>
    <xf numFmtId="43" fontId="4" fillId="0" borderId="9" xfId="1" applyNumberFormat="1" applyFont="1" applyFill="1" applyBorder="1" applyAlignment="1">
      <alignment horizontal="center" vertical="center" wrapText="1"/>
    </xf>
    <xf numFmtId="43" fontId="4" fillId="0" borderId="6" xfId="1" applyNumberFormat="1" applyFont="1" applyFill="1" applyBorder="1" applyAlignment="1"/>
    <xf numFmtId="43" fontId="4" fillId="0" borderId="5" xfId="1" applyNumberFormat="1" applyFont="1" applyFill="1" applyBorder="1" applyAlignment="1">
      <alignment horizontal="center"/>
    </xf>
    <xf numFmtId="43" fontId="4" fillId="0" borderId="4" xfId="1" applyNumberFormat="1" applyFont="1" applyFill="1" applyBorder="1" applyAlignment="1"/>
    <xf numFmtId="43" fontId="4" fillId="0" borderId="7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/>
    </xf>
    <xf numFmtId="43" fontId="4" fillId="0" borderId="2" xfId="1" applyNumberFormat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 vertical="center"/>
    </xf>
    <xf numFmtId="43" fontId="4" fillId="0" borderId="5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/>
    <xf numFmtId="0" fontId="2" fillId="0" borderId="0" xfId="1" applyFont="1" applyBorder="1" applyAlignment="1">
      <alignment horizontal="right" vertical="top" wrapText="1"/>
    </xf>
    <xf numFmtId="43" fontId="1" fillId="0" borderId="6" xfId="5" applyFont="1" applyBorder="1" applyAlignment="1">
      <alignment horizontal="left" wrapText="1"/>
    </xf>
    <xf numFmtId="43" fontId="1" fillId="0" borderId="5" xfId="5" applyFont="1" applyBorder="1" applyAlignment="1">
      <alignment horizontal="left" wrapText="1"/>
    </xf>
    <xf numFmtId="43" fontId="1" fillId="0" borderId="5" xfId="5" applyFont="1" applyBorder="1" applyAlignment="1">
      <alignment wrapText="1"/>
    </xf>
    <xf numFmtId="43" fontId="1" fillId="0" borderId="4" xfId="5" applyFont="1" applyBorder="1" applyAlignment="1">
      <alignment wrapText="1"/>
    </xf>
    <xf numFmtId="43" fontId="1" fillId="0" borderId="9" xfId="1" applyNumberFormat="1" applyFont="1" applyFill="1" applyBorder="1" applyAlignment="1"/>
    <xf numFmtId="43" fontId="1" fillId="0" borderId="0" xfId="5" applyFont="1" applyAlignment="1">
      <alignment horizontal="right" vertical="top" wrapText="1"/>
    </xf>
    <xf numFmtId="43" fontId="1" fillId="0" borderId="6" xfId="5" applyFont="1" applyBorder="1" applyAlignment="1">
      <alignment horizontal="right" vertical="top" wrapText="1"/>
    </xf>
    <xf numFmtId="43" fontId="1" fillId="0" borderId="5" xfId="5" applyFont="1" applyBorder="1" applyAlignment="1">
      <alignment horizontal="right" vertical="top" wrapText="1"/>
    </xf>
    <xf numFmtId="43" fontId="1" fillId="0" borderId="15" xfId="5" applyFont="1" applyBorder="1" applyAlignment="1">
      <alignment horizontal="right" vertical="top" wrapText="1"/>
    </xf>
    <xf numFmtId="43" fontId="1" fillId="0" borderId="4" xfId="5" applyFont="1" applyBorder="1" applyAlignment="1">
      <alignment horizontal="right" vertical="top" wrapText="1"/>
    </xf>
    <xf numFmtId="43" fontId="23" fillId="0" borderId="5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 vertical="center" wrapText="1"/>
    </xf>
    <xf numFmtId="43" fontId="4" fillId="0" borderId="8" xfId="1" applyNumberFormat="1" applyFont="1" applyFill="1" applyBorder="1" applyAlignment="1">
      <alignment horizontal="center" vertical="center" wrapText="1"/>
    </xf>
    <xf numFmtId="43" fontId="4" fillId="0" borderId="14" xfId="1" applyNumberFormat="1" applyFont="1" applyFill="1" applyBorder="1" applyAlignment="1">
      <alignment horizontal="center" vertical="center" wrapText="1"/>
    </xf>
    <xf numFmtId="43" fontId="4" fillId="0" borderId="5" xfId="1" applyNumberFormat="1" applyFont="1" applyFill="1" applyBorder="1" applyAlignment="1">
      <alignment horizontal="center" vertical="center"/>
    </xf>
    <xf numFmtId="4" fontId="2" fillId="2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horizontal="left"/>
    </xf>
    <xf numFmtId="43" fontId="4" fillId="0" borderId="6" xfId="1" applyNumberFormat="1" applyFont="1" applyFill="1" applyBorder="1" applyAlignment="1">
      <alignment horizontal="center" vertical="center"/>
    </xf>
    <xf numFmtId="43" fontId="11" fillId="0" borderId="5" xfId="0" applyNumberFormat="1" applyFont="1" applyFill="1" applyBorder="1" applyAlignment="1">
      <alignment vertical="center"/>
    </xf>
    <xf numFmtId="43" fontId="11" fillId="0" borderId="4" xfId="0" applyNumberFormat="1" applyFont="1" applyFill="1" applyBorder="1" applyAlignment="1">
      <alignment vertical="center"/>
    </xf>
    <xf numFmtId="43" fontId="11" fillId="0" borderId="5" xfId="0" applyNumberFormat="1" applyFont="1" applyFill="1" applyBorder="1" applyAlignment="1">
      <alignment horizontal="center" vertical="center" wrapText="1"/>
    </xf>
    <xf numFmtId="43" fontId="11" fillId="0" borderId="4" xfId="0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Alignment="1">
      <alignment horizontal="left"/>
    </xf>
    <xf numFmtId="43" fontId="7" fillId="0" borderId="8" xfId="1" applyNumberFormat="1" applyFont="1" applyFill="1" applyBorder="1" applyAlignment="1">
      <alignment horizontal="center" vertical="center"/>
    </xf>
    <xf numFmtId="43" fontId="7" fillId="0" borderId="10" xfId="1" applyNumberFormat="1" applyFont="1" applyFill="1" applyBorder="1" applyAlignment="1">
      <alignment horizontal="center" vertical="center"/>
    </xf>
    <xf numFmtId="43" fontId="7" fillId="0" borderId="14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43" fontId="4" fillId="0" borderId="12" xfId="1" applyNumberFormat="1" applyFont="1" applyFill="1" applyBorder="1" applyAlignment="1">
      <alignment horizontal="center" vertical="center" wrapText="1"/>
    </xf>
    <xf numFmtId="43" fontId="4" fillId="0" borderId="15" xfId="1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2" fillId="0" borderId="8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4" xfId="1" applyNumberFormat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13" xfId="1" applyFont="1" applyBorder="1" applyAlignment="1">
      <alignment horizontal="left" wrapText="1"/>
    </xf>
    <xf numFmtId="0" fontId="2" fillId="0" borderId="0" xfId="1" applyNumberFormat="1" applyFont="1" applyFill="1" applyBorder="1" applyAlignment="1">
      <alignment horizontal="left" wrapText="1"/>
    </xf>
    <xf numFmtId="43" fontId="2" fillId="0" borderId="0" xfId="1" applyNumberFormat="1" applyFont="1" applyFill="1" applyAlignment="1">
      <alignment horizontal="left"/>
    </xf>
    <xf numFmtId="43" fontId="4" fillId="0" borderId="10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43" fontId="4" fillId="0" borderId="7" xfId="1" applyNumberFormat="1" applyFont="1" applyFill="1" applyBorder="1" applyAlignment="1">
      <alignment horizontal="center" vertical="center"/>
    </xf>
    <xf numFmtId="43" fontId="4" fillId="0" borderId="2" xfId="1" applyNumberFormat="1" applyFont="1" applyFill="1" applyBorder="1" applyAlignment="1">
      <alignment horizontal="center" vertical="center"/>
    </xf>
    <xf numFmtId="43" fontId="11" fillId="0" borderId="2" xfId="0" applyNumberFormat="1" applyFont="1" applyFill="1" applyBorder="1" applyAlignment="1">
      <alignment vertical="center"/>
    </xf>
    <xf numFmtId="43" fontId="11" fillId="0" borderId="3" xfId="0" applyNumberFormat="1" applyFont="1" applyFill="1" applyBorder="1" applyAlignment="1">
      <alignment vertical="center"/>
    </xf>
    <xf numFmtId="43" fontId="4" fillId="0" borderId="3" xfId="1" applyNumberFormat="1" applyFont="1" applyFill="1" applyBorder="1" applyAlignment="1">
      <alignment horizontal="center" vertical="center"/>
    </xf>
  </cellXfs>
  <cellStyles count="9">
    <cellStyle name="Normal" xfId="0" builtinId="0"/>
    <cellStyle name="Normal 2" xfId="1"/>
    <cellStyle name="Normal 3" xfId="2"/>
    <cellStyle name="Normal 4 2 3" xfId="3"/>
    <cellStyle name="Separador de milhares 2" xfId="4"/>
    <cellStyle name="Vírgula" xfId="5" builtinId="3"/>
    <cellStyle name="Vírgula 2" xfId="6"/>
    <cellStyle name="Vírgula 2 2" xfId="7"/>
    <cellStyle name="Vírgula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G227"/>
  <sheetViews>
    <sheetView showGridLines="0" tabSelected="1" zoomScaleNormal="100" workbookViewId="0"/>
  </sheetViews>
  <sheetFormatPr defaultRowHeight="11.25" customHeight="1" x14ac:dyDescent="0.2"/>
  <cols>
    <col min="1" max="1" width="92.85546875" style="43" customWidth="1"/>
    <col min="2" max="4" width="17.7109375" style="43" customWidth="1"/>
    <col min="5" max="5" width="17.5703125" style="43" customWidth="1"/>
    <col min="6" max="7" width="17.7109375" style="43" customWidth="1"/>
    <col min="8" max="16384" width="9.140625" style="43"/>
  </cols>
  <sheetData>
    <row r="1" spans="1:7" ht="12.75" x14ac:dyDescent="0.2"/>
    <row r="2" spans="1:7" ht="25.5" customHeight="1" x14ac:dyDescent="0.4">
      <c r="A2" s="106" t="s">
        <v>231</v>
      </c>
    </row>
    <row r="3" spans="1:7" ht="15.75" customHeight="1" x14ac:dyDescent="0.2">
      <c r="A3" s="107" t="s">
        <v>232</v>
      </c>
    </row>
    <row r="4" spans="1:7" ht="15.75" customHeight="1" x14ac:dyDescent="0.2">
      <c r="A4" s="107" t="s">
        <v>233</v>
      </c>
    </row>
    <row r="5" spans="1:7" ht="15.75" customHeight="1" x14ac:dyDescent="0.2">
      <c r="A5" s="107" t="s">
        <v>234</v>
      </c>
    </row>
    <row r="6" spans="1:7" ht="15.75" x14ac:dyDescent="0.25">
      <c r="A6" s="44" t="s">
        <v>46</v>
      </c>
      <c r="B6" s="44"/>
      <c r="C6" s="44"/>
      <c r="D6" s="44"/>
      <c r="E6" s="44"/>
      <c r="F6" s="44"/>
    </row>
    <row r="7" spans="1:7" ht="12.75" x14ac:dyDescent="0.2">
      <c r="A7" s="45"/>
      <c r="B7" s="45"/>
      <c r="C7" s="45"/>
      <c r="D7" s="45"/>
      <c r="E7" s="45"/>
      <c r="F7" s="45"/>
    </row>
    <row r="8" spans="1:7" s="47" customFormat="1" ht="15.75" x14ac:dyDescent="0.25">
      <c r="A8" s="108" t="s">
        <v>231</v>
      </c>
      <c r="B8" s="46"/>
      <c r="C8" s="46"/>
      <c r="D8" s="46"/>
      <c r="E8" s="46"/>
      <c r="F8" s="46"/>
    </row>
    <row r="9" spans="1:7" s="2" customFormat="1" ht="12.75" x14ac:dyDescent="0.2">
      <c r="A9" s="48" t="s">
        <v>0</v>
      </c>
      <c r="B9" s="48"/>
      <c r="C9" s="48"/>
      <c r="D9" s="48"/>
      <c r="E9" s="48"/>
      <c r="F9" s="48"/>
    </row>
    <row r="10" spans="1:7" s="2" customFormat="1" ht="12.75" x14ac:dyDescent="0.2">
      <c r="A10" s="49" t="s">
        <v>20</v>
      </c>
      <c r="B10" s="49"/>
      <c r="C10" s="49"/>
      <c r="D10" s="49"/>
      <c r="E10" s="49"/>
      <c r="F10" s="49"/>
    </row>
    <row r="11" spans="1:7" s="2" customFormat="1" ht="12.75" x14ac:dyDescent="0.2">
      <c r="A11" s="176" t="s">
        <v>1</v>
      </c>
      <c r="B11" s="176"/>
      <c r="C11" s="176"/>
      <c r="D11" s="176"/>
      <c r="E11" s="176"/>
      <c r="F11" s="176"/>
    </row>
    <row r="12" spans="1:7" s="38" customFormat="1" ht="12.75" x14ac:dyDescent="0.2">
      <c r="A12" s="111" t="s">
        <v>247</v>
      </c>
      <c r="B12" s="111"/>
      <c r="C12" s="111"/>
      <c r="D12" s="111"/>
      <c r="E12" s="111"/>
      <c r="F12" s="111"/>
      <c r="G12" s="111"/>
    </row>
    <row r="13" spans="1:7" s="2" customFormat="1" ht="12.75" x14ac:dyDescent="0.2">
      <c r="A13" s="109" t="s">
        <v>235</v>
      </c>
      <c r="B13" s="50" t="str">
        <f>IF(IFERROR(SEARCH("SEMESTRE",A13,1),0)&gt;0,"Semestre",IF(IFERROR(SEARCH("QUADRIMESTRE",A13,1),0)&gt;0,"Quadrimestre",IF(IFERROR(SEARCH("TRIMESTRE",A13,1),0)&gt;0,"Trimestre",IF(IFERROR(SEARCH("BIMESTRE",A13,1),0)&gt;0,"Bimestre","Mês"))))</f>
        <v>Bimestre</v>
      </c>
    </row>
    <row r="14" spans="1:7" s="2" customFormat="1" ht="12.75" hidden="1" x14ac:dyDescent="0.2">
      <c r="A14" s="176"/>
      <c r="B14" s="176"/>
      <c r="C14" s="176"/>
      <c r="D14" s="176"/>
      <c r="E14" s="176"/>
      <c r="F14" s="176"/>
    </row>
    <row r="15" spans="1:7" s="2" customFormat="1" ht="12.75" hidden="1" x14ac:dyDescent="0.2">
      <c r="A15" s="176"/>
      <c r="B15" s="176"/>
      <c r="C15" s="176"/>
      <c r="D15" s="176"/>
      <c r="E15" s="176"/>
      <c r="F15" s="176"/>
    </row>
    <row r="16" spans="1:7" s="2" customFormat="1" ht="12.75" x14ac:dyDescent="0.2">
      <c r="A16" s="48"/>
      <c r="B16" s="48"/>
      <c r="C16" s="48"/>
      <c r="D16" s="48"/>
      <c r="E16" s="48"/>
      <c r="F16" s="48"/>
    </row>
    <row r="17" spans="1:4" s="2" customFormat="1" ht="12.75" x14ac:dyDescent="0.2">
      <c r="A17" s="2" t="s">
        <v>45</v>
      </c>
      <c r="B17" s="51"/>
      <c r="C17" s="39" t="s">
        <v>29</v>
      </c>
      <c r="D17" s="52"/>
    </row>
    <row r="18" spans="1:4" s="2" customFormat="1" ht="12.75" x14ac:dyDescent="0.2">
      <c r="A18" s="160" t="s">
        <v>14</v>
      </c>
      <c r="B18" s="161"/>
      <c r="C18" s="162"/>
    </row>
    <row r="19" spans="1:4" s="2" customFormat="1" ht="12.75" x14ac:dyDescent="0.2">
      <c r="A19" s="126"/>
      <c r="B19" s="129" t="s">
        <v>2</v>
      </c>
      <c r="C19" s="130" t="s">
        <v>3</v>
      </c>
    </row>
    <row r="20" spans="1:4" s="2" customFormat="1" ht="12.75" x14ac:dyDescent="0.2">
      <c r="A20" s="127" t="s">
        <v>22</v>
      </c>
      <c r="B20" s="131" t="s">
        <v>4</v>
      </c>
      <c r="C20" s="127" t="s">
        <v>58</v>
      </c>
    </row>
    <row r="21" spans="1:4" s="2" customFormat="1" ht="12.75" x14ac:dyDescent="0.2">
      <c r="A21" s="128"/>
      <c r="B21" s="132" t="s">
        <v>5</v>
      </c>
      <c r="C21" s="132" t="s">
        <v>6</v>
      </c>
    </row>
    <row r="22" spans="1:4" s="2" customFormat="1" ht="12.75" x14ac:dyDescent="0.2">
      <c r="A22" s="55" t="s">
        <v>15</v>
      </c>
      <c r="B22" s="4">
        <f>SUM(B23:B26)</f>
        <v>300448000</v>
      </c>
      <c r="C22" s="1">
        <f>SUM(C23:C26)</f>
        <v>197824165.88</v>
      </c>
    </row>
    <row r="23" spans="1:4" s="2" customFormat="1" ht="12.75" x14ac:dyDescent="0.2">
      <c r="A23" s="6" t="s">
        <v>44</v>
      </c>
      <c r="B23" s="4">
        <v>125330000</v>
      </c>
      <c r="C23" s="1">
        <v>88952364.340000004</v>
      </c>
    </row>
    <row r="24" spans="1:4" s="2" customFormat="1" ht="12.75" x14ac:dyDescent="0.2">
      <c r="A24" s="6" t="s">
        <v>43</v>
      </c>
      <c r="B24" s="4">
        <v>43705000</v>
      </c>
      <c r="C24" s="1">
        <v>32811080.23</v>
      </c>
    </row>
    <row r="25" spans="1:4" s="2" customFormat="1" ht="12.75" x14ac:dyDescent="0.2">
      <c r="A25" s="6" t="s">
        <v>42</v>
      </c>
      <c r="B25" s="4">
        <v>90380000</v>
      </c>
      <c r="C25" s="1">
        <v>57823854.479999997</v>
      </c>
    </row>
    <row r="26" spans="1:4" s="2" customFormat="1" ht="12.75" x14ac:dyDescent="0.2">
      <c r="A26" s="3" t="s">
        <v>47</v>
      </c>
      <c r="B26" s="4">
        <v>41033000</v>
      </c>
      <c r="C26" s="1">
        <v>18236866.829999998</v>
      </c>
    </row>
    <row r="27" spans="1:4" s="2" customFormat="1" ht="12.75" x14ac:dyDescent="0.2">
      <c r="A27" s="55" t="s">
        <v>23</v>
      </c>
      <c r="B27" s="7">
        <f>B28+SUM(B31:B36)</f>
        <v>447297000</v>
      </c>
      <c r="C27" s="1">
        <f>C28+SUM(C31:C36)</f>
        <v>260771925.00000003</v>
      </c>
    </row>
    <row r="28" spans="1:4" s="2" customFormat="1" ht="12.75" x14ac:dyDescent="0.2">
      <c r="A28" s="3" t="s">
        <v>41</v>
      </c>
      <c r="B28" s="7">
        <f>SUM(B29:B30)</f>
        <v>77050000</v>
      </c>
      <c r="C28" s="1">
        <f>SUM(C29:C30)</f>
        <v>44533720.899999999</v>
      </c>
    </row>
    <row r="29" spans="1:4" s="2" customFormat="1" ht="12.75" x14ac:dyDescent="0.2">
      <c r="A29" s="3" t="s">
        <v>40</v>
      </c>
      <c r="B29" s="7">
        <v>71000000</v>
      </c>
      <c r="C29" s="1">
        <v>44533720.899999999</v>
      </c>
    </row>
    <row r="30" spans="1:4" s="2" customFormat="1" ht="12.75" x14ac:dyDescent="0.2">
      <c r="A30" s="3" t="s">
        <v>59</v>
      </c>
      <c r="B30" s="7">
        <v>6050000</v>
      </c>
      <c r="C30" s="1">
        <v>0</v>
      </c>
    </row>
    <row r="31" spans="1:4" s="2" customFormat="1" ht="12.75" x14ac:dyDescent="0.2">
      <c r="A31" s="3" t="s">
        <v>39</v>
      </c>
      <c r="B31" s="7">
        <v>301442000</v>
      </c>
      <c r="C31" s="1">
        <v>154457143.37</v>
      </c>
    </row>
    <row r="32" spans="1:4" s="2" customFormat="1" ht="12.75" x14ac:dyDescent="0.2">
      <c r="A32" s="3" t="s">
        <v>38</v>
      </c>
      <c r="B32" s="7">
        <v>5000</v>
      </c>
      <c r="C32" s="1">
        <v>0</v>
      </c>
    </row>
    <row r="33" spans="1:5" s="2" customFormat="1" ht="12.75" x14ac:dyDescent="0.2">
      <c r="A33" s="3" t="s">
        <v>37</v>
      </c>
      <c r="B33" s="4">
        <v>1800000</v>
      </c>
      <c r="C33" s="1">
        <v>1233132.1100000001</v>
      </c>
    </row>
    <row r="34" spans="1:5" s="2" customFormat="1" ht="12.75" x14ac:dyDescent="0.2">
      <c r="A34" s="3" t="s">
        <v>36</v>
      </c>
      <c r="B34" s="4">
        <v>1000000</v>
      </c>
      <c r="C34" s="1">
        <v>51498.68</v>
      </c>
    </row>
    <row r="35" spans="1:5" s="2" customFormat="1" ht="12.75" x14ac:dyDescent="0.2">
      <c r="A35" s="3" t="s">
        <v>35</v>
      </c>
      <c r="B35" s="4">
        <v>66000000</v>
      </c>
      <c r="C35" s="1">
        <v>60496429.939999998</v>
      </c>
    </row>
    <row r="36" spans="1:5" s="2" customFormat="1" ht="12.75" x14ac:dyDescent="0.2">
      <c r="A36" s="3" t="s">
        <v>34</v>
      </c>
      <c r="B36" s="4"/>
      <c r="C36" s="1"/>
    </row>
    <row r="37" spans="1:5" s="2" customFormat="1" ht="12.75" x14ac:dyDescent="0.2">
      <c r="A37" s="56" t="s">
        <v>32</v>
      </c>
      <c r="B37" s="8">
        <f>B22+B27</f>
        <v>747745000</v>
      </c>
      <c r="C37" s="9">
        <f>C22+C27</f>
        <v>458596090.88</v>
      </c>
    </row>
    <row r="38" spans="1:5" s="2" customFormat="1" ht="12.75" x14ac:dyDescent="0.2">
      <c r="A38" s="10"/>
      <c r="B38" s="17"/>
      <c r="C38" s="17"/>
    </row>
    <row r="39" spans="1:5" s="2" customFormat="1" ht="12.75" x14ac:dyDescent="0.2">
      <c r="A39" s="56" t="s">
        <v>229</v>
      </c>
      <c r="B39" s="8">
        <f>SUM(B29,B31,B32,B33,B34,B35)*20%</f>
        <v>88249400</v>
      </c>
      <c r="C39" s="9">
        <f>SUM(C29,C31,C32,C33,C34,C35)*20%</f>
        <v>52154385.000000007</v>
      </c>
      <c r="D39" s="42"/>
      <c r="E39" s="28"/>
    </row>
    <row r="40" spans="1:5" s="2" customFormat="1" ht="12.75" x14ac:dyDescent="0.2">
      <c r="A40" s="10"/>
      <c r="B40" s="17"/>
      <c r="C40" s="17"/>
      <c r="D40" s="28"/>
      <c r="E40" s="28"/>
    </row>
    <row r="41" spans="1:5" s="2" customFormat="1" ht="25.5" x14ac:dyDescent="0.2">
      <c r="A41" s="56" t="s">
        <v>60</v>
      </c>
      <c r="B41" s="8">
        <f>ROUND(B37*0.25,2)-B39</f>
        <v>98686850</v>
      </c>
      <c r="C41" s="9">
        <f>ROUND(C37*0.25,2)-C39</f>
        <v>62494637.719999991</v>
      </c>
      <c r="D41" s="28"/>
      <c r="E41" s="28"/>
    </row>
    <row r="42" spans="1:5" s="2" customFormat="1" ht="12.75" x14ac:dyDescent="0.2">
      <c r="A42" s="10"/>
      <c r="B42" s="11"/>
      <c r="C42" s="11"/>
      <c r="D42" s="28"/>
      <c r="E42" s="28"/>
    </row>
    <row r="43" spans="1:5" s="2" customFormat="1" ht="12.75" x14ac:dyDescent="0.2">
      <c r="A43" s="160" t="s">
        <v>16</v>
      </c>
      <c r="B43" s="161"/>
      <c r="C43" s="162"/>
      <c r="D43" s="28"/>
      <c r="E43" s="28"/>
    </row>
    <row r="44" spans="1:5" s="2" customFormat="1" ht="12.75" x14ac:dyDescent="0.2">
      <c r="A44" s="126"/>
      <c r="B44" s="129" t="s">
        <v>2</v>
      </c>
      <c r="C44" s="130" t="s">
        <v>3</v>
      </c>
      <c r="D44" s="28"/>
      <c r="E44" s="28"/>
    </row>
    <row r="45" spans="1:5" s="2" customFormat="1" ht="12.75" x14ac:dyDescent="0.2">
      <c r="A45" s="127" t="s">
        <v>61</v>
      </c>
      <c r="B45" s="131" t="s">
        <v>4</v>
      </c>
      <c r="C45" s="127" t="s">
        <v>58</v>
      </c>
      <c r="D45" s="28"/>
      <c r="E45" s="28"/>
    </row>
    <row r="46" spans="1:5" s="2" customFormat="1" ht="12.75" x14ac:dyDescent="0.2">
      <c r="A46" s="128"/>
      <c r="B46" s="132" t="s">
        <v>5</v>
      </c>
      <c r="C46" s="132" t="s">
        <v>6</v>
      </c>
      <c r="D46" s="28"/>
      <c r="E46" s="28"/>
    </row>
    <row r="47" spans="1:5" s="2" customFormat="1" ht="12.75" x14ac:dyDescent="0.2">
      <c r="A47" s="57" t="s">
        <v>62</v>
      </c>
      <c r="B47" s="142">
        <f>B48+B51+B54</f>
        <v>126560000</v>
      </c>
      <c r="C47" s="143">
        <f>C48+C51+C54</f>
        <v>75208694.840000004</v>
      </c>
      <c r="D47" s="28"/>
      <c r="E47" s="28"/>
    </row>
    <row r="48" spans="1:5" s="2" customFormat="1" ht="12.75" x14ac:dyDescent="0.2">
      <c r="A48" s="57" t="s">
        <v>63</v>
      </c>
      <c r="B48" s="142">
        <f>SUM(B49:B50)</f>
        <v>126560000</v>
      </c>
      <c r="C48" s="144">
        <f>SUM(C49:C50)</f>
        <v>75208694.840000004</v>
      </c>
      <c r="D48" s="28"/>
      <c r="E48" s="28"/>
    </row>
    <row r="49" spans="1:5" s="2" customFormat="1" ht="12.75" x14ac:dyDescent="0.2">
      <c r="A49" s="57" t="s">
        <v>64</v>
      </c>
      <c r="B49" s="142">
        <v>126500000</v>
      </c>
      <c r="C49" s="144">
        <v>75027711.829999998</v>
      </c>
      <c r="D49" s="28"/>
      <c r="E49" s="28"/>
    </row>
    <row r="50" spans="1:5" s="2" customFormat="1" ht="12.75" x14ac:dyDescent="0.2">
      <c r="A50" s="57" t="s">
        <v>65</v>
      </c>
      <c r="B50" s="142">
        <v>60000</v>
      </c>
      <c r="C50" s="144">
        <v>180983.01</v>
      </c>
      <c r="D50" s="28"/>
      <c r="E50" s="28"/>
    </row>
    <row r="51" spans="1:5" s="2" customFormat="1" ht="12.75" x14ac:dyDescent="0.2">
      <c r="A51" s="57" t="s">
        <v>66</v>
      </c>
      <c r="B51" s="142">
        <f>SUM(B52:B53)</f>
        <v>0</v>
      </c>
      <c r="C51" s="144">
        <f>SUM(C52:C53)</f>
        <v>0</v>
      </c>
      <c r="D51" s="28"/>
      <c r="E51" s="28"/>
    </row>
    <row r="52" spans="1:5" s="2" customFormat="1" ht="12.75" x14ac:dyDescent="0.2">
      <c r="A52" s="57" t="s">
        <v>67</v>
      </c>
      <c r="B52" s="142"/>
      <c r="C52" s="144"/>
      <c r="D52" s="28"/>
      <c r="E52" s="28"/>
    </row>
    <row r="53" spans="1:5" s="2" customFormat="1" ht="12.75" x14ac:dyDescent="0.2">
      <c r="A53" s="57" t="s">
        <v>68</v>
      </c>
      <c r="B53" s="142"/>
      <c r="C53" s="144"/>
      <c r="D53" s="28"/>
      <c r="E53" s="28"/>
    </row>
    <row r="54" spans="1:5" s="2" customFormat="1" ht="12.75" x14ac:dyDescent="0.2">
      <c r="A54" s="57" t="s">
        <v>69</v>
      </c>
      <c r="B54" s="142">
        <f>SUM(B55:B56)</f>
        <v>0</v>
      </c>
      <c r="C54" s="144">
        <f>SUM(C55:C56)</f>
        <v>0</v>
      </c>
      <c r="D54" s="28"/>
      <c r="E54" s="28"/>
    </row>
    <row r="55" spans="1:5" s="2" customFormat="1" ht="12.75" x14ac:dyDescent="0.2">
      <c r="A55" s="57" t="s">
        <v>70</v>
      </c>
      <c r="B55" s="142"/>
      <c r="C55" s="144"/>
      <c r="D55" s="28"/>
      <c r="E55" s="28"/>
    </row>
    <row r="56" spans="1:5" s="2" customFormat="1" ht="12.75" x14ac:dyDescent="0.2">
      <c r="A56" s="57" t="s">
        <v>71</v>
      </c>
      <c r="B56" s="142"/>
      <c r="C56" s="144"/>
      <c r="D56" s="28"/>
      <c r="E56" s="28"/>
    </row>
    <row r="57" spans="1:5" s="2" customFormat="1" ht="15.75" x14ac:dyDescent="0.2">
      <c r="A57" s="58" t="s">
        <v>72</v>
      </c>
      <c r="B57" s="145">
        <f>B49-B39</f>
        <v>38250600</v>
      </c>
      <c r="C57" s="146">
        <f>C49-C39</f>
        <v>22873326.829999991</v>
      </c>
      <c r="D57" s="28"/>
      <c r="E57" s="28"/>
    </row>
    <row r="58" spans="1:5" s="2" customFormat="1" ht="12.75" x14ac:dyDescent="0.2">
      <c r="A58" s="60"/>
      <c r="B58" s="60"/>
      <c r="C58" s="60"/>
      <c r="D58" s="28"/>
      <c r="E58" s="28"/>
    </row>
    <row r="59" spans="1:5" s="2" customFormat="1" ht="12.75" x14ac:dyDescent="0.2">
      <c r="A59" s="136"/>
      <c r="B59" s="136"/>
      <c r="C59" s="136"/>
      <c r="D59" s="28"/>
      <c r="E59" s="28"/>
    </row>
    <row r="60" spans="1:5" s="2" customFormat="1" ht="12.75" x14ac:dyDescent="0.2">
      <c r="A60" s="136"/>
      <c r="B60" s="136"/>
      <c r="C60" s="136"/>
      <c r="D60" s="28"/>
      <c r="E60" s="28"/>
    </row>
    <row r="61" spans="1:5" s="2" customFormat="1" ht="12.75" x14ac:dyDescent="0.2">
      <c r="A61" s="136"/>
      <c r="B61" s="136"/>
      <c r="C61" s="136"/>
      <c r="D61" s="28"/>
      <c r="E61" s="28"/>
    </row>
    <row r="62" spans="1:5" s="2" customFormat="1" ht="12.75" x14ac:dyDescent="0.2">
      <c r="A62" s="126"/>
      <c r="B62" s="130"/>
      <c r="C62" s="28"/>
      <c r="D62" s="28"/>
    </row>
    <row r="63" spans="1:5" s="2" customFormat="1" ht="12.75" x14ac:dyDescent="0.2">
      <c r="A63" s="127" t="s">
        <v>220</v>
      </c>
      <c r="B63" s="127" t="s">
        <v>19</v>
      </c>
      <c r="C63" s="28"/>
      <c r="D63" s="28"/>
    </row>
    <row r="64" spans="1:5" s="2" customFormat="1" ht="12.75" x14ac:dyDescent="0.2">
      <c r="A64" s="128"/>
      <c r="B64" s="132"/>
      <c r="C64" s="28"/>
      <c r="D64" s="28"/>
    </row>
    <row r="65" spans="1:7" s="2" customFormat="1" ht="12.75" x14ac:dyDescent="0.2">
      <c r="A65" s="61" t="s">
        <v>73</v>
      </c>
      <c r="B65" s="123">
        <f>SUM(B66:B67)</f>
        <v>6040306.2599999998</v>
      </c>
      <c r="C65" s="28"/>
      <c r="D65" s="28"/>
    </row>
    <row r="66" spans="1:7" s="2" customFormat="1" ht="12.75" x14ac:dyDescent="0.2">
      <c r="A66" s="62" t="s">
        <v>74</v>
      </c>
      <c r="B66" s="123">
        <v>6040306.2599999998</v>
      </c>
      <c r="C66" s="28"/>
      <c r="D66" s="28"/>
    </row>
    <row r="67" spans="1:7" s="2" customFormat="1" ht="12.75" x14ac:dyDescent="0.2">
      <c r="A67" s="63" t="s">
        <v>75</v>
      </c>
      <c r="B67" s="124"/>
      <c r="C67" s="28"/>
      <c r="D67" s="28"/>
    </row>
    <row r="68" spans="1:7" s="2" customFormat="1" ht="12.75" x14ac:dyDescent="0.2">
      <c r="A68" s="64"/>
      <c r="B68" s="59"/>
      <c r="C68" s="28"/>
      <c r="D68" s="28"/>
    </row>
    <row r="69" spans="1:7" s="2" customFormat="1" ht="12.75" x14ac:dyDescent="0.2">
      <c r="A69" s="154" t="s">
        <v>17</v>
      </c>
      <c r="B69" s="130" t="s">
        <v>8</v>
      </c>
      <c r="C69" s="130" t="s">
        <v>9</v>
      </c>
      <c r="D69" s="130" t="s">
        <v>9</v>
      </c>
      <c r="E69" s="130" t="s">
        <v>9</v>
      </c>
      <c r="F69" s="130" t="s">
        <v>76</v>
      </c>
      <c r="G69" s="53"/>
    </row>
    <row r="70" spans="1:7" s="2" customFormat="1" ht="12.75" x14ac:dyDescent="0.2">
      <c r="A70" s="155"/>
      <c r="B70" s="127" t="s">
        <v>4</v>
      </c>
      <c r="C70" s="127" t="s">
        <v>30</v>
      </c>
      <c r="D70" s="127" t="s">
        <v>77</v>
      </c>
      <c r="E70" s="127" t="s">
        <v>78</v>
      </c>
      <c r="F70" s="127" t="s">
        <v>79</v>
      </c>
      <c r="G70" s="54"/>
    </row>
    <row r="71" spans="1:7" s="2" customFormat="1" ht="12.75" x14ac:dyDescent="0.2">
      <c r="A71" s="156"/>
      <c r="B71" s="132" t="s">
        <v>7</v>
      </c>
      <c r="C71" s="132" t="s">
        <v>10</v>
      </c>
      <c r="D71" s="132" t="s">
        <v>11</v>
      </c>
      <c r="E71" s="132" t="s">
        <v>21</v>
      </c>
      <c r="F71" s="132" t="s">
        <v>12</v>
      </c>
      <c r="G71" s="54"/>
    </row>
    <row r="72" spans="1:7" s="2" customFormat="1" ht="12.75" x14ac:dyDescent="0.2">
      <c r="A72" s="65" t="s">
        <v>80</v>
      </c>
      <c r="B72" s="19">
        <f>B73+B76</f>
        <v>96076000</v>
      </c>
      <c r="C72" s="19">
        <f>C73+C76</f>
        <v>38563775.859999999</v>
      </c>
      <c r="D72" s="19">
        <f>D73+D76</f>
        <v>38563775.859999999</v>
      </c>
      <c r="E72" s="19">
        <f>E73+E76</f>
        <v>31514864.770000003</v>
      </c>
      <c r="F72" s="41">
        <f>F73+F76</f>
        <v>0</v>
      </c>
    </row>
    <row r="73" spans="1:7" s="2" customFormat="1" ht="12.75" x14ac:dyDescent="0.2">
      <c r="A73" s="57" t="s">
        <v>81</v>
      </c>
      <c r="B73" s="21">
        <f>SUM(B74:B75)</f>
        <v>28827000</v>
      </c>
      <c r="C73" s="21">
        <f>SUM(C74:C75)</f>
        <v>11877953.93</v>
      </c>
      <c r="D73" s="21">
        <f>SUM(D74:D75)</f>
        <v>11877953.93</v>
      </c>
      <c r="E73" s="21">
        <f>SUM(E74:E75)</f>
        <v>9719019.6300000008</v>
      </c>
      <c r="F73" s="66">
        <f>SUM(F74:F75)</f>
        <v>0</v>
      </c>
    </row>
    <row r="74" spans="1:7" s="2" customFormat="1" ht="12.75" x14ac:dyDescent="0.2">
      <c r="A74" s="57" t="s">
        <v>82</v>
      </c>
      <c r="B74" s="21"/>
      <c r="C74" s="21"/>
      <c r="D74" s="21"/>
      <c r="E74" s="21"/>
      <c r="F74" s="66"/>
    </row>
    <row r="75" spans="1:7" s="2" customFormat="1" ht="12.75" x14ac:dyDescent="0.2">
      <c r="A75" s="57" t="s">
        <v>83</v>
      </c>
      <c r="B75" s="21">
        <v>28827000</v>
      </c>
      <c r="C75" s="21">
        <v>11877953.93</v>
      </c>
      <c r="D75" s="21">
        <v>11877953.93</v>
      </c>
      <c r="E75" s="21">
        <v>9719019.6300000008</v>
      </c>
      <c r="F75" s="66"/>
    </row>
    <row r="76" spans="1:7" s="2" customFormat="1" ht="12.75" x14ac:dyDescent="0.2">
      <c r="A76" s="57" t="s">
        <v>84</v>
      </c>
      <c r="B76" s="21">
        <v>67249000</v>
      </c>
      <c r="C76" s="21">
        <v>26685821.93</v>
      </c>
      <c r="D76" s="21">
        <v>26685821.93</v>
      </c>
      <c r="E76" s="21">
        <v>21795845.140000001</v>
      </c>
      <c r="F76" s="66"/>
    </row>
    <row r="77" spans="1:7" s="2" customFormat="1" ht="12.75" x14ac:dyDescent="0.2">
      <c r="A77" s="57" t="s">
        <v>85</v>
      </c>
      <c r="B77" s="21">
        <f>B78+B81</f>
        <v>30484000</v>
      </c>
      <c r="C77" s="21">
        <f>C78+C81</f>
        <v>20394694.539999999</v>
      </c>
      <c r="D77" s="21">
        <f>D78+D81</f>
        <v>20394694.539999999</v>
      </c>
      <c r="E77" s="21">
        <f>E78+E81</f>
        <v>16898670.23</v>
      </c>
      <c r="F77" s="66">
        <f>F78+F81</f>
        <v>0</v>
      </c>
    </row>
    <row r="78" spans="1:7" s="2" customFormat="1" ht="12.75" x14ac:dyDescent="0.2">
      <c r="A78" s="57" t="s">
        <v>86</v>
      </c>
      <c r="B78" s="21">
        <f>SUM(B79:B80)</f>
        <v>18936000</v>
      </c>
      <c r="C78" s="21">
        <f>SUM(C79:C80)</f>
        <v>11687365.49</v>
      </c>
      <c r="D78" s="21">
        <f>SUM(D79:D80)</f>
        <v>11687365.49</v>
      </c>
      <c r="E78" s="21">
        <f>SUM(E79:E80)</f>
        <v>9586541.3599999994</v>
      </c>
      <c r="F78" s="66">
        <f>SUM(F79:F80)</f>
        <v>0</v>
      </c>
    </row>
    <row r="79" spans="1:7" s="2" customFormat="1" ht="12.75" x14ac:dyDescent="0.2">
      <c r="A79" s="57" t="s">
        <v>87</v>
      </c>
      <c r="B79" s="21"/>
      <c r="C79" s="21"/>
      <c r="D79" s="21"/>
      <c r="E79" s="21"/>
      <c r="F79" s="66"/>
    </row>
    <row r="80" spans="1:7" s="2" customFormat="1" ht="12.75" x14ac:dyDescent="0.2">
      <c r="A80" s="57" t="s">
        <v>88</v>
      </c>
      <c r="B80" s="21">
        <v>18936000</v>
      </c>
      <c r="C80" s="21">
        <v>11687365.49</v>
      </c>
      <c r="D80" s="21">
        <v>11687365.49</v>
      </c>
      <c r="E80" s="21">
        <v>9586541.3599999994</v>
      </c>
      <c r="F80" s="66"/>
    </row>
    <row r="81" spans="1:6" s="2" customFormat="1" ht="12.75" x14ac:dyDescent="0.2">
      <c r="A81" s="57" t="s">
        <v>89</v>
      </c>
      <c r="B81" s="21">
        <v>11548000</v>
      </c>
      <c r="C81" s="21">
        <v>8707329.0500000007</v>
      </c>
      <c r="D81" s="21">
        <v>8707329.0500000007</v>
      </c>
      <c r="E81" s="21">
        <v>7312128.8700000001</v>
      </c>
      <c r="F81" s="66"/>
    </row>
    <row r="82" spans="1:6" s="2" customFormat="1" ht="12.75" x14ac:dyDescent="0.2">
      <c r="A82" s="56" t="s">
        <v>90</v>
      </c>
      <c r="B82" s="23">
        <f>B72+B77</f>
        <v>126560000</v>
      </c>
      <c r="C82" s="24">
        <f>C72+C77</f>
        <v>58958470.399999999</v>
      </c>
      <c r="D82" s="24">
        <f>D72+D77</f>
        <v>58958470.399999999</v>
      </c>
      <c r="E82" s="23">
        <f>E72+E77</f>
        <v>48413535</v>
      </c>
      <c r="F82" s="23">
        <f>F72+F77</f>
        <v>0</v>
      </c>
    </row>
    <row r="83" spans="1:6" s="2" customFormat="1" ht="12.75" x14ac:dyDescent="0.2">
      <c r="A83" s="64"/>
      <c r="B83" s="59"/>
      <c r="C83" s="28"/>
      <c r="D83" s="28"/>
    </row>
    <row r="84" spans="1:6" s="2" customFormat="1" ht="12.75" x14ac:dyDescent="0.2">
      <c r="A84" s="154" t="s">
        <v>91</v>
      </c>
      <c r="B84" s="130" t="s">
        <v>9</v>
      </c>
      <c r="C84" s="130" t="s">
        <v>9</v>
      </c>
      <c r="D84" s="130" t="s">
        <v>9</v>
      </c>
      <c r="E84" s="130" t="s">
        <v>92</v>
      </c>
      <c r="F84" s="130" t="s">
        <v>93</v>
      </c>
    </row>
    <row r="85" spans="1:6" s="2" customFormat="1" ht="12.75" x14ac:dyDescent="0.2">
      <c r="A85" s="151"/>
      <c r="B85" s="127" t="s">
        <v>30</v>
      </c>
      <c r="C85" s="127" t="s">
        <v>77</v>
      </c>
      <c r="D85" s="127" t="s">
        <v>78</v>
      </c>
      <c r="E85" s="127" t="s">
        <v>94</v>
      </c>
      <c r="F85" s="127" t="s">
        <v>95</v>
      </c>
    </row>
    <row r="86" spans="1:6" s="2" customFormat="1" ht="12.75" x14ac:dyDescent="0.2">
      <c r="A86" s="155"/>
      <c r="B86" s="127"/>
      <c r="C86" s="127"/>
      <c r="D86" s="127"/>
      <c r="E86" s="127" t="s">
        <v>96</v>
      </c>
      <c r="F86" s="127" t="s">
        <v>97</v>
      </c>
    </row>
    <row r="87" spans="1:6" s="2" customFormat="1" ht="12.75" x14ac:dyDescent="0.2">
      <c r="A87" s="156"/>
      <c r="B87" s="132" t="s">
        <v>10</v>
      </c>
      <c r="C87" s="132" t="s">
        <v>11</v>
      </c>
      <c r="D87" s="132" t="s">
        <v>21</v>
      </c>
      <c r="E87" s="132" t="s">
        <v>12</v>
      </c>
      <c r="F87" s="132" t="s">
        <v>13</v>
      </c>
    </row>
    <row r="88" spans="1:6" s="2" customFormat="1" ht="12.75" x14ac:dyDescent="0.2">
      <c r="A88" s="67" t="s">
        <v>98</v>
      </c>
      <c r="B88" s="19">
        <v>38563775.859999999</v>
      </c>
      <c r="C88" s="19">
        <v>38563775.859999999</v>
      </c>
      <c r="D88" s="20">
        <v>31514864.77</v>
      </c>
      <c r="E88" s="5"/>
      <c r="F88" s="5"/>
    </row>
    <row r="89" spans="1:6" s="2" customFormat="1" ht="12.75" x14ac:dyDescent="0.2">
      <c r="A89" s="68" t="s">
        <v>99</v>
      </c>
      <c r="B89" s="21">
        <v>58958470.399999999</v>
      </c>
      <c r="C89" s="21">
        <v>58958470.399999999</v>
      </c>
      <c r="D89" s="69">
        <v>48413535</v>
      </c>
      <c r="E89" s="1"/>
      <c r="F89" s="1">
        <v>0</v>
      </c>
    </row>
    <row r="90" spans="1:6" s="2" customFormat="1" ht="12.75" x14ac:dyDescent="0.2">
      <c r="A90" s="68" t="s">
        <v>100</v>
      </c>
      <c r="B90" s="21"/>
      <c r="C90" s="21"/>
      <c r="D90" s="69"/>
      <c r="E90" s="1"/>
      <c r="F90" s="1">
        <v>0</v>
      </c>
    </row>
    <row r="91" spans="1:6" s="2" customFormat="1" ht="12.75" x14ac:dyDescent="0.2">
      <c r="A91" s="68" t="s">
        <v>101</v>
      </c>
      <c r="B91" s="21"/>
      <c r="C91" s="21"/>
      <c r="D91" s="22"/>
      <c r="E91" s="1"/>
      <c r="F91" s="1">
        <v>0</v>
      </c>
    </row>
    <row r="92" spans="1:6" s="2" customFormat="1" ht="12.75" customHeight="1" x14ac:dyDescent="0.2">
      <c r="A92" s="68" t="s">
        <v>102</v>
      </c>
      <c r="B92" s="21"/>
      <c r="C92" s="21"/>
      <c r="D92" s="22"/>
      <c r="E92" s="1"/>
      <c r="F92" s="1"/>
    </row>
    <row r="93" spans="1:6" s="2" customFormat="1" ht="12.75" customHeight="1" x14ac:dyDescent="0.2">
      <c r="A93" s="70" t="s">
        <v>103</v>
      </c>
      <c r="B93" s="21"/>
      <c r="C93" s="21"/>
      <c r="D93" s="22"/>
      <c r="E93" s="1"/>
      <c r="F93" s="16"/>
    </row>
    <row r="94" spans="1:6" s="2" customFormat="1" ht="12.75" x14ac:dyDescent="0.2">
      <c r="A94" s="10"/>
      <c r="B94" s="10"/>
      <c r="C94" s="26"/>
      <c r="D94" s="26"/>
      <c r="E94" s="26"/>
    </row>
    <row r="95" spans="1:6" s="2" customFormat="1" ht="12.75" customHeight="1" x14ac:dyDescent="0.2">
      <c r="A95" s="154" t="s">
        <v>104</v>
      </c>
      <c r="B95" s="130"/>
      <c r="C95" s="130"/>
      <c r="D95" s="130" t="s">
        <v>105</v>
      </c>
      <c r="E95" s="130"/>
    </row>
    <row r="96" spans="1:6" s="2" customFormat="1" ht="12.75" x14ac:dyDescent="0.2">
      <c r="A96" s="155"/>
      <c r="B96" s="127" t="s">
        <v>106</v>
      </c>
      <c r="C96" s="127" t="s">
        <v>107</v>
      </c>
      <c r="D96" s="127" t="s">
        <v>108</v>
      </c>
      <c r="E96" s="127" t="s">
        <v>109</v>
      </c>
    </row>
    <row r="97" spans="1:7" s="2" customFormat="1" ht="12.75" x14ac:dyDescent="0.2">
      <c r="A97" s="156"/>
      <c r="B97" s="132" t="s">
        <v>27</v>
      </c>
      <c r="C97" s="132" t="s">
        <v>25</v>
      </c>
      <c r="D97" s="132" t="s">
        <v>26</v>
      </c>
      <c r="E97" s="132" t="s">
        <v>110</v>
      </c>
    </row>
    <row r="98" spans="1:7" s="2" customFormat="1" ht="12.75" x14ac:dyDescent="0.2">
      <c r="A98" s="71" t="s">
        <v>111</v>
      </c>
      <c r="B98" s="19">
        <f>C47*0.7</f>
        <v>52646086.387999997</v>
      </c>
      <c r="C98" s="19">
        <f>B88</f>
        <v>38563775.859999999</v>
      </c>
      <c r="D98" s="20">
        <f>C98-E88</f>
        <v>38563775.859999999</v>
      </c>
      <c r="E98" s="5">
        <f>IF(C47&gt;0,D98/C47*100,0)</f>
        <v>51.275688192756299</v>
      </c>
    </row>
    <row r="99" spans="1:7" s="2" customFormat="1" ht="12.75" x14ac:dyDescent="0.2">
      <c r="A99" s="72" t="s">
        <v>112</v>
      </c>
      <c r="B99" s="21">
        <f>C54*0.5</f>
        <v>0</v>
      </c>
      <c r="C99" s="21">
        <f>B92</f>
        <v>0</v>
      </c>
      <c r="D99" s="69">
        <f>C99-E92</f>
        <v>0</v>
      </c>
      <c r="E99" s="1">
        <f>IF(C54&gt;0,D99/C54*100,0)</f>
        <v>0</v>
      </c>
    </row>
    <row r="100" spans="1:7" s="2" customFormat="1" ht="12.75" customHeight="1" x14ac:dyDescent="0.2">
      <c r="A100" s="73" t="s">
        <v>113</v>
      </c>
      <c r="B100" s="74">
        <f>C54*0.15</f>
        <v>0</v>
      </c>
      <c r="C100" s="74">
        <f>B93</f>
        <v>0</v>
      </c>
      <c r="D100" s="75">
        <f>C100-E93</f>
        <v>0</v>
      </c>
      <c r="E100" s="16">
        <f>IF(C54&gt;0,D100/C54*100,0)</f>
        <v>0</v>
      </c>
    </row>
    <row r="101" spans="1:7" s="2" customFormat="1" ht="12.75" x14ac:dyDescent="0.2">
      <c r="A101" s="76"/>
      <c r="B101" s="77"/>
      <c r="C101" s="77"/>
      <c r="D101" s="22"/>
      <c r="E101" s="7"/>
    </row>
    <row r="102" spans="1:7" s="2" customFormat="1" ht="12.75" x14ac:dyDescent="0.2">
      <c r="A102" s="154" t="s">
        <v>114</v>
      </c>
      <c r="B102" s="130" t="s">
        <v>115</v>
      </c>
      <c r="C102" s="130" t="s">
        <v>116</v>
      </c>
      <c r="D102" s="130" t="s">
        <v>117</v>
      </c>
      <c r="E102" s="130"/>
    </row>
    <row r="103" spans="1:7" s="2" customFormat="1" ht="12.75" x14ac:dyDescent="0.2">
      <c r="A103" s="155"/>
      <c r="B103" s="127" t="s">
        <v>118</v>
      </c>
      <c r="C103" s="127" t="s">
        <v>119</v>
      </c>
      <c r="D103" s="127" t="s">
        <v>120</v>
      </c>
      <c r="E103" s="147" t="s">
        <v>121</v>
      </c>
    </row>
    <row r="104" spans="1:7" s="2" customFormat="1" ht="12.75" x14ac:dyDescent="0.2">
      <c r="A104" s="156"/>
      <c r="B104" s="132" t="s">
        <v>28</v>
      </c>
      <c r="C104" s="132" t="s">
        <v>50</v>
      </c>
      <c r="D104" s="132" t="s">
        <v>122</v>
      </c>
      <c r="E104" s="132" t="s">
        <v>51</v>
      </c>
    </row>
    <row r="105" spans="1:7" s="2" customFormat="1" ht="12.75" x14ac:dyDescent="0.2">
      <c r="A105" s="78" t="s">
        <v>123</v>
      </c>
      <c r="B105" s="24">
        <f>C47*0.1</f>
        <v>7520869.4840000011</v>
      </c>
      <c r="C105" s="24">
        <f>C47-B89-B90-B91</f>
        <v>16250224.440000005</v>
      </c>
      <c r="D105" s="77">
        <f>C105-F89-F90-F91</f>
        <v>16250224.440000005</v>
      </c>
      <c r="E105" s="9">
        <f>IF(C47&gt;0,D105/C47*100,0)</f>
        <v>21.606842765415557</v>
      </c>
    </row>
    <row r="106" spans="1:7" s="2" customFormat="1" ht="12.75" x14ac:dyDescent="0.2">
      <c r="A106" s="79"/>
      <c r="B106" s="20"/>
      <c r="C106" s="77"/>
      <c r="D106" s="69"/>
      <c r="E106" s="7"/>
    </row>
    <row r="107" spans="1:7" s="2" customFormat="1" ht="12.75" x14ac:dyDescent="0.2">
      <c r="A107" s="180" t="s">
        <v>124</v>
      </c>
      <c r="B107" s="130" t="s">
        <v>125</v>
      </c>
      <c r="C107" s="130" t="s">
        <v>116</v>
      </c>
      <c r="D107" s="130" t="s">
        <v>126</v>
      </c>
      <c r="E107" s="130" t="s">
        <v>127</v>
      </c>
      <c r="F107" s="130" t="s">
        <v>126</v>
      </c>
      <c r="G107" s="130" t="s">
        <v>116</v>
      </c>
    </row>
    <row r="108" spans="1:7" s="2" customFormat="1" ht="12.75" x14ac:dyDescent="0.2">
      <c r="A108" s="181"/>
      <c r="B108" s="127" t="s">
        <v>128</v>
      </c>
      <c r="C108" s="127" t="s">
        <v>119</v>
      </c>
      <c r="D108" s="127" t="s">
        <v>129</v>
      </c>
      <c r="E108" s="127" t="s">
        <v>130</v>
      </c>
      <c r="F108" s="127" t="s">
        <v>131</v>
      </c>
      <c r="G108" s="127" t="s">
        <v>132</v>
      </c>
    </row>
    <row r="109" spans="1:7" s="2" customFormat="1" ht="12.75" x14ac:dyDescent="0.2">
      <c r="A109" s="182"/>
      <c r="B109" s="127" t="s">
        <v>133</v>
      </c>
      <c r="C109" s="127" t="s">
        <v>134</v>
      </c>
      <c r="D109" s="127" t="s">
        <v>130</v>
      </c>
      <c r="E109" s="127" t="s">
        <v>135</v>
      </c>
      <c r="F109" s="127" t="s">
        <v>130</v>
      </c>
      <c r="G109" s="127" t="s">
        <v>136</v>
      </c>
    </row>
    <row r="110" spans="1:7" s="2" customFormat="1" ht="12.75" x14ac:dyDescent="0.2">
      <c r="A110" s="182"/>
      <c r="B110" s="127" t="s">
        <v>137</v>
      </c>
      <c r="C110" s="127" t="s">
        <v>18</v>
      </c>
      <c r="D110" s="127"/>
      <c r="E110" s="127" t="s">
        <v>138</v>
      </c>
      <c r="F110" s="127"/>
      <c r="G110" s="127"/>
    </row>
    <row r="111" spans="1:7" s="2" customFormat="1" ht="12.75" x14ac:dyDescent="0.2">
      <c r="A111" s="183"/>
      <c r="B111" s="132" t="s">
        <v>139</v>
      </c>
      <c r="C111" s="132" t="s">
        <v>140</v>
      </c>
      <c r="D111" s="132" t="s">
        <v>52</v>
      </c>
      <c r="E111" s="132" t="s">
        <v>53</v>
      </c>
      <c r="F111" s="132" t="s">
        <v>54</v>
      </c>
      <c r="G111" s="132" t="s">
        <v>141</v>
      </c>
    </row>
    <row r="112" spans="1:7" s="2" customFormat="1" ht="12.75" x14ac:dyDescent="0.2">
      <c r="A112" s="67" t="s">
        <v>142</v>
      </c>
      <c r="B112" s="41">
        <f t="shared" ref="B112:G112" si="0">SUM(B113:B114)</f>
        <v>6135494.75</v>
      </c>
      <c r="C112" s="41">
        <f t="shared" si="0"/>
        <v>6040306.2599999998</v>
      </c>
      <c r="D112" s="41">
        <f t="shared" si="0"/>
        <v>6040306.2599999998</v>
      </c>
      <c r="E112" s="5">
        <f t="shared" si="0"/>
        <v>6040306.2599999998</v>
      </c>
      <c r="F112" s="5">
        <f t="shared" si="0"/>
        <v>0</v>
      </c>
      <c r="G112" s="5">
        <f t="shared" si="0"/>
        <v>0</v>
      </c>
    </row>
    <row r="113" spans="1:7" s="2" customFormat="1" ht="12.75" x14ac:dyDescent="0.2">
      <c r="A113" s="68" t="s">
        <v>143</v>
      </c>
      <c r="B113" s="66">
        <v>6135494.75</v>
      </c>
      <c r="C113" s="66">
        <v>6040306.2599999998</v>
      </c>
      <c r="D113" s="66">
        <v>6040306.2599999998</v>
      </c>
      <c r="E113" s="1">
        <v>6040306.2599999998</v>
      </c>
      <c r="F113" s="40"/>
      <c r="G113" s="40"/>
    </row>
    <row r="114" spans="1:7" s="2" customFormat="1" ht="12.75" x14ac:dyDescent="0.2">
      <c r="A114" s="70" t="s">
        <v>144</v>
      </c>
      <c r="B114" s="30"/>
      <c r="C114" s="30"/>
      <c r="D114" s="30"/>
      <c r="E114" s="16"/>
      <c r="F114" s="80"/>
      <c r="G114" s="80"/>
    </row>
    <row r="115" spans="1:7" s="2" customFormat="1" ht="12.75" x14ac:dyDescent="0.2">
      <c r="A115" s="76"/>
      <c r="B115" s="21"/>
      <c r="C115" s="69"/>
      <c r="D115" s="22"/>
      <c r="E115" s="7"/>
    </row>
    <row r="116" spans="1:7" s="2" customFormat="1" ht="12.75" x14ac:dyDescent="0.2">
      <c r="A116" s="148" t="s">
        <v>145</v>
      </c>
      <c r="B116" s="130" t="s">
        <v>8</v>
      </c>
      <c r="C116" s="130" t="s">
        <v>9</v>
      </c>
      <c r="D116" s="130" t="s">
        <v>9</v>
      </c>
      <c r="E116" s="130" t="s">
        <v>9</v>
      </c>
      <c r="F116" s="130" t="s">
        <v>76</v>
      </c>
    </row>
    <row r="117" spans="1:7" s="2" customFormat="1" ht="12.75" x14ac:dyDescent="0.2">
      <c r="A117" s="157"/>
      <c r="B117" s="127" t="s">
        <v>4</v>
      </c>
      <c r="C117" s="127" t="s">
        <v>30</v>
      </c>
      <c r="D117" s="127" t="s">
        <v>77</v>
      </c>
      <c r="E117" s="127" t="s">
        <v>78</v>
      </c>
      <c r="F117" s="127" t="s">
        <v>79</v>
      </c>
    </row>
    <row r="118" spans="1:7" s="2" customFormat="1" ht="12.75" x14ac:dyDescent="0.2">
      <c r="A118" s="158"/>
      <c r="B118" s="132" t="s">
        <v>7</v>
      </c>
      <c r="C118" s="132" t="s">
        <v>10</v>
      </c>
      <c r="D118" s="132" t="s">
        <v>11</v>
      </c>
      <c r="E118" s="132" t="s">
        <v>21</v>
      </c>
      <c r="F118" s="132" t="s">
        <v>12</v>
      </c>
    </row>
    <row r="119" spans="1:7" s="2" customFormat="1" ht="12.75" x14ac:dyDescent="0.2">
      <c r="A119" s="65" t="s">
        <v>146</v>
      </c>
      <c r="B119" s="19">
        <f>SUM(B120:B121)</f>
        <v>84862000</v>
      </c>
      <c r="C119" s="19">
        <f>SUM(C120:C121)</f>
        <v>39992221.54999999</v>
      </c>
      <c r="D119" s="19">
        <f>SUM(D120:D121)</f>
        <v>24385475.640000004</v>
      </c>
      <c r="E119" s="19">
        <f>SUM(E120:E121)</f>
        <v>21427439.979999997</v>
      </c>
      <c r="F119" s="41">
        <f>SUM(F120:F121)</f>
        <v>0</v>
      </c>
    </row>
    <row r="120" spans="1:7" s="2" customFormat="1" ht="12.75" x14ac:dyDescent="0.2">
      <c r="A120" s="57" t="s">
        <v>147</v>
      </c>
      <c r="B120" s="21"/>
      <c r="C120" s="21"/>
      <c r="D120" s="21"/>
      <c r="E120" s="21"/>
      <c r="F120" s="66"/>
    </row>
    <row r="121" spans="1:7" s="2" customFormat="1" ht="12.75" x14ac:dyDescent="0.2">
      <c r="A121" s="57" t="s">
        <v>148</v>
      </c>
      <c r="B121" s="21">
        <v>84862000</v>
      </c>
      <c r="C121" s="21">
        <v>39992221.54999999</v>
      </c>
      <c r="D121" s="21">
        <v>24385475.640000004</v>
      </c>
      <c r="E121" s="21">
        <v>21427439.979999997</v>
      </c>
      <c r="F121" s="66"/>
    </row>
    <row r="122" spans="1:7" s="2" customFormat="1" ht="12.75" x14ac:dyDescent="0.2">
      <c r="A122" s="57" t="s">
        <v>149</v>
      </c>
      <c r="B122" s="21">
        <v>101048400</v>
      </c>
      <c r="C122" s="21">
        <v>34761211.289999999</v>
      </c>
      <c r="D122" s="21">
        <v>20402153.899999999</v>
      </c>
      <c r="E122" s="21">
        <v>17291126.979999997</v>
      </c>
      <c r="F122" s="66"/>
    </row>
    <row r="123" spans="1:7" s="2" customFormat="1" ht="12.75" x14ac:dyDescent="0.2">
      <c r="A123" s="81" t="s">
        <v>150</v>
      </c>
      <c r="B123" s="23">
        <f>B119+B122</f>
        <v>185910400</v>
      </c>
      <c r="C123" s="23">
        <f>C119+C122</f>
        <v>74753432.839999989</v>
      </c>
      <c r="D123" s="23">
        <f>D119+D122</f>
        <v>44787629.540000007</v>
      </c>
      <c r="E123" s="23">
        <f>E119+E122</f>
        <v>38718566.959999993</v>
      </c>
      <c r="F123" s="23">
        <f>F119+F122</f>
        <v>0</v>
      </c>
    </row>
    <row r="124" spans="1:7" s="2" customFormat="1" ht="12.75" x14ac:dyDescent="0.2">
      <c r="A124" s="33"/>
      <c r="B124" s="18"/>
      <c r="C124" s="18"/>
      <c r="D124" s="18"/>
      <c r="E124" s="18"/>
      <c r="F124" s="18"/>
      <c r="G124" s="14"/>
    </row>
    <row r="125" spans="1:7" s="2" customFormat="1" ht="12.75" x14ac:dyDescent="0.2">
      <c r="A125" s="149" t="s">
        <v>151</v>
      </c>
      <c r="B125" s="177"/>
      <c r="C125" s="177"/>
      <c r="D125" s="177"/>
      <c r="E125" s="150"/>
      <c r="F125" s="125" t="s">
        <v>19</v>
      </c>
      <c r="G125" s="101"/>
    </row>
    <row r="126" spans="1:7" s="2" customFormat="1" ht="12.75" customHeight="1" x14ac:dyDescent="0.2">
      <c r="A126" s="178" t="s">
        <v>152</v>
      </c>
      <c r="B126" s="179"/>
      <c r="C126" s="179"/>
      <c r="D126" s="179"/>
      <c r="E126" s="179"/>
      <c r="F126" s="137">
        <f>C89+E89+D123+F123+E113</f>
        <v>109786406.2</v>
      </c>
      <c r="G126" s="102"/>
    </row>
    <row r="127" spans="1:7" s="2" customFormat="1" ht="12.75" x14ac:dyDescent="0.2">
      <c r="A127" s="163" t="s">
        <v>153</v>
      </c>
      <c r="B127" s="164"/>
      <c r="C127" s="164"/>
      <c r="D127" s="164"/>
      <c r="E127" s="164"/>
      <c r="F127" s="138">
        <f>C57</f>
        <v>22873326.829999991</v>
      </c>
      <c r="G127" s="102"/>
    </row>
    <row r="128" spans="1:7" s="2" customFormat="1" ht="12.75" customHeight="1" x14ac:dyDescent="0.2">
      <c r="A128" s="163" t="s">
        <v>154</v>
      </c>
      <c r="B128" s="164"/>
      <c r="C128" s="164"/>
      <c r="D128" s="164"/>
      <c r="E128" s="164"/>
      <c r="F128" s="139">
        <f>F89</f>
        <v>0</v>
      </c>
      <c r="G128" s="103"/>
    </row>
    <row r="129" spans="1:7" s="2" customFormat="1" ht="12.75" x14ac:dyDescent="0.2">
      <c r="A129" s="172" t="s">
        <v>155</v>
      </c>
      <c r="B129" s="173"/>
      <c r="C129" s="173"/>
      <c r="D129" s="173"/>
      <c r="E129" s="174"/>
      <c r="F129" s="139"/>
      <c r="G129" s="103">
        <v>0</v>
      </c>
    </row>
    <row r="130" spans="1:7" s="2" customFormat="1" ht="12.75" customHeight="1" x14ac:dyDescent="0.2">
      <c r="A130" s="167" t="s">
        <v>156</v>
      </c>
      <c r="B130" s="168"/>
      <c r="C130" s="168"/>
      <c r="D130" s="168"/>
      <c r="E130" s="168"/>
      <c r="F130" s="140">
        <f>E140+E143</f>
        <v>1232243.72</v>
      </c>
      <c r="G130" s="104"/>
    </row>
    <row r="131" spans="1:7" s="2" customFormat="1" ht="12.75" x14ac:dyDescent="0.2">
      <c r="A131" s="169" t="s">
        <v>157</v>
      </c>
      <c r="B131" s="170"/>
      <c r="C131" s="170"/>
      <c r="D131" s="170"/>
      <c r="E131" s="171"/>
      <c r="F131" s="141">
        <f>F126-SUM(F127:F130)</f>
        <v>85680835.650000006</v>
      </c>
      <c r="G131" s="50"/>
    </row>
    <row r="132" spans="1:7" s="36" customFormat="1" ht="12.75" x14ac:dyDescent="0.2">
      <c r="A132" s="82"/>
      <c r="B132" s="34"/>
      <c r="C132" s="34"/>
      <c r="D132" s="34"/>
      <c r="E132" s="35"/>
    </row>
    <row r="133" spans="1:7" s="36" customFormat="1" ht="12.75" x14ac:dyDescent="0.2">
      <c r="A133" s="148" t="s">
        <v>158</v>
      </c>
      <c r="B133" s="130" t="s">
        <v>106</v>
      </c>
      <c r="C133" s="130" t="s">
        <v>107</v>
      </c>
      <c r="D133" s="130" t="s">
        <v>109</v>
      </c>
      <c r="E133" s="35"/>
    </row>
    <row r="134" spans="1:7" s="36" customFormat="1" ht="12.75" x14ac:dyDescent="0.2">
      <c r="A134" s="158"/>
      <c r="B134" s="132" t="s">
        <v>55</v>
      </c>
      <c r="C134" s="132" t="s">
        <v>159</v>
      </c>
      <c r="D134" s="132" t="s">
        <v>56</v>
      </c>
      <c r="E134" s="35"/>
    </row>
    <row r="135" spans="1:7" s="36" customFormat="1" ht="12.75" x14ac:dyDescent="0.2">
      <c r="A135" s="83" t="s">
        <v>160</v>
      </c>
      <c r="B135" s="23">
        <f>C37*0.25</f>
        <v>114649022.72</v>
      </c>
      <c r="C135" s="23">
        <f>F131</f>
        <v>85680835.650000006</v>
      </c>
      <c r="D135" s="23">
        <f>IF(C37&gt;0,F131/C37*100,0)</f>
        <v>18.683289577455199</v>
      </c>
      <c r="E135" s="35"/>
    </row>
    <row r="136" spans="1:7" s="36" customFormat="1" ht="12.75" x14ac:dyDescent="0.2">
      <c r="A136" s="84"/>
      <c r="B136" s="41"/>
      <c r="C136" s="41"/>
      <c r="D136" s="25"/>
      <c r="E136" s="35"/>
    </row>
    <row r="137" spans="1:7" s="36" customFormat="1" ht="12.75" x14ac:dyDescent="0.2">
      <c r="A137" s="165" t="s">
        <v>161</v>
      </c>
      <c r="B137" s="130" t="s">
        <v>162</v>
      </c>
      <c r="C137" s="130" t="s">
        <v>163</v>
      </c>
      <c r="D137" s="130" t="s">
        <v>164</v>
      </c>
      <c r="E137" s="130" t="s">
        <v>165</v>
      </c>
      <c r="F137" s="130" t="s">
        <v>166</v>
      </c>
    </row>
    <row r="138" spans="1:7" s="2" customFormat="1" ht="12.75" x14ac:dyDescent="0.2">
      <c r="A138" s="166"/>
      <c r="B138" s="132" t="s">
        <v>57</v>
      </c>
      <c r="C138" s="132" t="s">
        <v>167</v>
      </c>
      <c r="D138" s="132" t="s">
        <v>168</v>
      </c>
      <c r="E138" s="132" t="s">
        <v>169</v>
      </c>
      <c r="F138" s="132" t="s">
        <v>170</v>
      </c>
      <c r="G138" s="54"/>
    </row>
    <row r="139" spans="1:7" s="2" customFormat="1" ht="12.75" x14ac:dyDescent="0.2">
      <c r="A139" s="85" t="s">
        <v>171</v>
      </c>
      <c r="B139" s="13">
        <f>B140+B143+B146</f>
        <v>12531241.449999999</v>
      </c>
      <c r="C139" s="15">
        <f>C140+C143+C146</f>
        <v>9775931.0299999993</v>
      </c>
      <c r="D139" s="15">
        <f>D140+D143+D146</f>
        <v>11296572.739999998</v>
      </c>
      <c r="E139" s="15">
        <f>E140+E143+E146</f>
        <v>1232243.72</v>
      </c>
      <c r="F139" s="13">
        <f>F140+F143+F146</f>
        <v>2424.990000000922</v>
      </c>
      <c r="G139" s="105"/>
    </row>
    <row r="140" spans="1:7" s="2" customFormat="1" ht="12.75" x14ac:dyDescent="0.2">
      <c r="A140" s="86" t="s">
        <v>172</v>
      </c>
      <c r="B140" s="15">
        <f>SUM(B141:B142)</f>
        <v>12531241.449999999</v>
      </c>
      <c r="C140" s="15">
        <f>SUM(C141:C142)</f>
        <v>9775931.0299999993</v>
      </c>
      <c r="D140" s="15">
        <f>SUM(D141:D142)</f>
        <v>11296572.739999998</v>
      </c>
      <c r="E140" s="15">
        <f>SUM(E141:E142)</f>
        <v>1232243.72</v>
      </c>
      <c r="F140" s="15">
        <f>SUM(F141:F142)</f>
        <v>2424.990000000922</v>
      </c>
      <c r="G140" s="101"/>
    </row>
    <row r="141" spans="1:7" s="2" customFormat="1" ht="12.75" x14ac:dyDescent="0.2">
      <c r="A141" s="86" t="s">
        <v>221</v>
      </c>
      <c r="B141" s="15">
        <v>1523066.7</v>
      </c>
      <c r="C141" s="12">
        <v>0</v>
      </c>
      <c r="D141" s="12">
        <v>1523066.7</v>
      </c>
      <c r="E141" s="12">
        <v>0</v>
      </c>
      <c r="F141" s="15">
        <f>B141-D141-E141</f>
        <v>0</v>
      </c>
      <c r="G141" s="101">
        <v>0</v>
      </c>
    </row>
    <row r="142" spans="1:7" s="2" customFormat="1" ht="12.75" x14ac:dyDescent="0.2">
      <c r="A142" s="86" t="s">
        <v>222</v>
      </c>
      <c r="B142" s="15">
        <v>11008174.75</v>
      </c>
      <c r="C142" s="12">
        <v>9775931.0299999993</v>
      </c>
      <c r="D142" s="12">
        <v>9773506.0399999991</v>
      </c>
      <c r="E142" s="12">
        <v>1232243.72</v>
      </c>
      <c r="F142" s="15">
        <f>B142-D142-E142</f>
        <v>2424.990000000922</v>
      </c>
      <c r="G142" s="101">
        <v>0</v>
      </c>
    </row>
    <row r="143" spans="1:7" s="2" customFormat="1" ht="14.25" customHeight="1" x14ac:dyDescent="0.2">
      <c r="A143" s="86" t="s">
        <v>173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50"/>
    </row>
    <row r="144" spans="1:7" s="2" customFormat="1" ht="14.25" customHeight="1" x14ac:dyDescent="0.2">
      <c r="A144" s="86" t="s">
        <v>223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50">
        <v>0</v>
      </c>
    </row>
    <row r="145" spans="1:7" s="2" customFormat="1" ht="14.25" customHeight="1" x14ac:dyDescent="0.2">
      <c r="A145" s="86" t="s">
        <v>224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50">
        <v>0</v>
      </c>
    </row>
    <row r="146" spans="1:7" s="2" customFormat="1" ht="14.25" customHeight="1" x14ac:dyDescent="0.2">
      <c r="A146" s="86" t="s">
        <v>174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50"/>
    </row>
    <row r="147" spans="1:7" s="2" customFormat="1" ht="14.25" customHeight="1" x14ac:dyDescent="0.2">
      <c r="A147" s="86" t="s">
        <v>225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50"/>
    </row>
    <row r="148" spans="1:7" s="2" customFormat="1" ht="12.75" x14ac:dyDescent="0.2">
      <c r="A148" s="86" t="s">
        <v>226</v>
      </c>
      <c r="B148" s="32">
        <v>0</v>
      </c>
      <c r="C148" s="32">
        <v>0</v>
      </c>
      <c r="D148" s="32">
        <v>0</v>
      </c>
      <c r="E148" s="32">
        <v>0</v>
      </c>
      <c r="F148" s="32">
        <v>0</v>
      </c>
      <c r="G148" s="50"/>
    </row>
    <row r="149" spans="1:7" s="2" customFormat="1" ht="12.75" x14ac:dyDescent="0.2">
      <c r="A149" s="37"/>
      <c r="B149" s="27"/>
      <c r="C149" s="27"/>
      <c r="D149" s="27"/>
      <c r="E149" s="27"/>
      <c r="F149" s="27"/>
    </row>
    <row r="150" spans="1:7" s="2" customFormat="1" ht="12.75" x14ac:dyDescent="0.2">
      <c r="A150" s="160" t="s">
        <v>24</v>
      </c>
      <c r="B150" s="161"/>
      <c r="C150" s="162"/>
      <c r="D150" s="28"/>
      <c r="E150" s="28"/>
      <c r="F150" s="28"/>
    </row>
    <row r="151" spans="1:7" s="2" customFormat="1" ht="12.75" x14ac:dyDescent="0.2">
      <c r="A151" s="126"/>
      <c r="B151" s="129" t="s">
        <v>2</v>
      </c>
      <c r="C151" s="130" t="s">
        <v>3</v>
      </c>
      <c r="D151" s="28"/>
      <c r="E151" s="28"/>
      <c r="F151" s="28"/>
    </row>
    <row r="152" spans="1:7" s="2" customFormat="1" ht="12.75" x14ac:dyDescent="0.2">
      <c r="A152" s="127" t="s">
        <v>33</v>
      </c>
      <c r="B152" s="131" t="s">
        <v>4</v>
      </c>
      <c r="C152" s="127" t="s">
        <v>58</v>
      </c>
      <c r="D152" s="28"/>
      <c r="E152" s="28"/>
      <c r="F152" s="28"/>
    </row>
    <row r="153" spans="1:7" s="2" customFormat="1" ht="12.75" x14ac:dyDescent="0.2">
      <c r="A153" s="128"/>
      <c r="B153" s="132" t="s">
        <v>5</v>
      </c>
      <c r="C153" s="132" t="s">
        <v>6</v>
      </c>
      <c r="D153" s="28"/>
      <c r="E153" s="28"/>
      <c r="F153" s="28"/>
    </row>
    <row r="154" spans="1:7" s="2" customFormat="1" ht="12.75" x14ac:dyDescent="0.2">
      <c r="A154" s="87" t="s">
        <v>175</v>
      </c>
      <c r="B154" s="4">
        <f>SUM(B155:B159)</f>
        <v>22460906.800000001</v>
      </c>
      <c r="C154" s="1">
        <f>SUM(C155:C159)</f>
        <v>13476628.16</v>
      </c>
      <c r="D154" s="28"/>
      <c r="E154" s="28"/>
      <c r="F154" s="28"/>
    </row>
    <row r="155" spans="1:7" s="2" customFormat="1" ht="12.75" x14ac:dyDescent="0.2">
      <c r="A155" s="87" t="s">
        <v>176</v>
      </c>
      <c r="B155" s="4">
        <v>16860000</v>
      </c>
      <c r="C155" s="1">
        <v>10463264.539999999</v>
      </c>
      <c r="D155" s="28"/>
      <c r="E155" s="28"/>
      <c r="F155" s="28"/>
    </row>
    <row r="156" spans="1:7" s="2" customFormat="1" ht="12.75" x14ac:dyDescent="0.2">
      <c r="A156" s="87" t="s">
        <v>177</v>
      </c>
      <c r="B156" s="4">
        <v>0</v>
      </c>
      <c r="C156" s="1">
        <v>7.15</v>
      </c>
      <c r="D156" s="28"/>
      <c r="E156" s="28"/>
      <c r="F156" s="28"/>
    </row>
    <row r="157" spans="1:7" s="2" customFormat="1" ht="12.75" x14ac:dyDescent="0.2">
      <c r="A157" s="87" t="s">
        <v>178</v>
      </c>
      <c r="B157" s="4">
        <v>5425806.7999999998</v>
      </c>
      <c r="C157" s="1">
        <v>2948327.27</v>
      </c>
      <c r="D157" s="28"/>
      <c r="E157" s="28"/>
      <c r="F157" s="28"/>
    </row>
    <row r="158" spans="1:7" s="2" customFormat="1" ht="12.75" x14ac:dyDescent="0.2">
      <c r="A158" s="87" t="s">
        <v>179</v>
      </c>
      <c r="B158" s="4">
        <v>103100</v>
      </c>
      <c r="C158" s="1">
        <v>38140.49</v>
      </c>
      <c r="D158" s="28"/>
      <c r="E158" s="28"/>
      <c r="F158" s="28"/>
    </row>
    <row r="159" spans="1:7" s="2" customFormat="1" ht="12.75" x14ac:dyDescent="0.2">
      <c r="A159" s="87" t="s">
        <v>180</v>
      </c>
      <c r="B159" s="4">
        <v>72000</v>
      </c>
      <c r="C159" s="1">
        <v>26888.71</v>
      </c>
      <c r="D159" s="28"/>
      <c r="E159" s="28"/>
      <c r="F159" s="28"/>
    </row>
    <row r="160" spans="1:7" s="2" customFormat="1" ht="12.75" x14ac:dyDescent="0.2">
      <c r="A160" s="87" t="s">
        <v>181</v>
      </c>
      <c r="B160" s="4">
        <v>11114263.199999999</v>
      </c>
      <c r="C160" s="1">
        <v>4651199.1900000004</v>
      </c>
      <c r="D160" s="28"/>
      <c r="E160" s="28"/>
      <c r="F160" s="28"/>
    </row>
    <row r="161" spans="1:6" s="2" customFormat="1" ht="12.75" x14ac:dyDescent="0.2">
      <c r="A161" s="88" t="s">
        <v>182</v>
      </c>
      <c r="B161" s="4"/>
      <c r="C161" s="1"/>
      <c r="D161" s="28"/>
      <c r="E161" s="28"/>
      <c r="F161" s="28"/>
    </row>
    <row r="162" spans="1:6" s="2" customFormat="1" ht="12.75" x14ac:dyDescent="0.2">
      <c r="A162" s="88" t="s">
        <v>183</v>
      </c>
      <c r="B162" s="4"/>
      <c r="C162" s="1"/>
      <c r="D162" s="28"/>
      <c r="E162" s="28"/>
      <c r="F162" s="28"/>
    </row>
    <row r="163" spans="1:6" s="2" customFormat="1" ht="12.75" x14ac:dyDescent="0.2">
      <c r="A163" s="87" t="s">
        <v>184</v>
      </c>
      <c r="B163" s="4">
        <v>185400</v>
      </c>
      <c r="C163" s="1">
        <v>298632.11</v>
      </c>
      <c r="D163" s="28"/>
      <c r="E163" s="28"/>
      <c r="F163" s="28"/>
    </row>
    <row r="164" spans="1:6" s="2" customFormat="1" ht="12.75" x14ac:dyDescent="0.2">
      <c r="A164" s="89" t="s">
        <v>185</v>
      </c>
      <c r="B164" s="29">
        <f>B154+B160+B161+B162+B163</f>
        <v>33760570</v>
      </c>
      <c r="C164" s="83">
        <f>C154+C160+C161+C162+C163</f>
        <v>18426459.460000001</v>
      </c>
      <c r="D164" s="31"/>
      <c r="E164" s="31"/>
      <c r="F164" s="28"/>
    </row>
    <row r="165" spans="1:6" s="2" customFormat="1" ht="12.75" x14ac:dyDescent="0.2">
      <c r="A165" s="31"/>
      <c r="B165" s="31"/>
      <c r="C165" s="31"/>
      <c r="D165" s="31"/>
      <c r="E165" s="31"/>
      <c r="F165" s="28"/>
    </row>
    <row r="166" spans="1:6" s="2" customFormat="1" ht="12.75" x14ac:dyDescent="0.2">
      <c r="A166" s="148" t="s">
        <v>186</v>
      </c>
      <c r="B166" s="130" t="s">
        <v>8</v>
      </c>
      <c r="C166" s="130" t="s">
        <v>9</v>
      </c>
      <c r="D166" s="130" t="s">
        <v>9</v>
      </c>
      <c r="E166" s="130" t="s">
        <v>9</v>
      </c>
      <c r="F166" s="130" t="s">
        <v>76</v>
      </c>
    </row>
    <row r="167" spans="1:6" s="2" customFormat="1" ht="12.75" x14ac:dyDescent="0.2">
      <c r="A167" s="157"/>
      <c r="B167" s="127" t="s">
        <v>4</v>
      </c>
      <c r="C167" s="127" t="s">
        <v>30</v>
      </c>
      <c r="D167" s="127" t="s">
        <v>77</v>
      </c>
      <c r="E167" s="127" t="s">
        <v>78</v>
      </c>
      <c r="F167" s="127" t="s">
        <v>79</v>
      </c>
    </row>
    <row r="168" spans="1:6" s="2" customFormat="1" ht="12.75" x14ac:dyDescent="0.2">
      <c r="A168" s="158"/>
      <c r="B168" s="132" t="s">
        <v>7</v>
      </c>
      <c r="C168" s="132" t="s">
        <v>10</v>
      </c>
      <c r="D168" s="132" t="s">
        <v>11</v>
      </c>
      <c r="E168" s="132" t="s">
        <v>21</v>
      </c>
      <c r="F168" s="132" t="s">
        <v>12</v>
      </c>
    </row>
    <row r="169" spans="1:6" s="2" customFormat="1" ht="12.75" x14ac:dyDescent="0.2">
      <c r="A169" s="65" t="s">
        <v>187</v>
      </c>
      <c r="B169" s="19">
        <f>SUM(B170:B171)</f>
        <v>11982130.57</v>
      </c>
      <c r="C169" s="19"/>
      <c r="D169" s="19"/>
      <c r="E169" s="19"/>
      <c r="F169" s="41"/>
    </row>
    <row r="170" spans="1:6" s="2" customFormat="1" ht="12.75" x14ac:dyDescent="0.2">
      <c r="A170" s="57" t="s">
        <v>188</v>
      </c>
      <c r="B170" s="21"/>
      <c r="C170" s="21"/>
      <c r="D170" s="21"/>
      <c r="E170" s="21"/>
      <c r="F170" s="66"/>
    </row>
    <row r="171" spans="1:6" s="2" customFormat="1" ht="12.75" x14ac:dyDescent="0.2">
      <c r="A171" s="57" t="s">
        <v>189</v>
      </c>
      <c r="B171" s="21">
        <v>11982130.57</v>
      </c>
      <c r="C171" s="21">
        <v>8264213.7599999998</v>
      </c>
      <c r="D171" s="21">
        <v>1899835.24</v>
      </c>
      <c r="E171" s="21">
        <v>1621414.74</v>
      </c>
      <c r="F171" s="66"/>
    </row>
    <row r="172" spans="1:6" s="2" customFormat="1" ht="12.75" x14ac:dyDescent="0.2">
      <c r="A172" s="57" t="s">
        <v>190</v>
      </c>
      <c r="B172" s="21">
        <v>17959205.079999998</v>
      </c>
      <c r="C172" s="21">
        <v>7593348.3200000003</v>
      </c>
      <c r="D172" s="21">
        <v>3596528.48</v>
      </c>
      <c r="E172" s="21">
        <v>3596528.48</v>
      </c>
      <c r="F172" s="66"/>
    </row>
    <row r="173" spans="1:6" s="2" customFormat="1" ht="12.75" x14ac:dyDescent="0.2">
      <c r="A173" s="57" t="s">
        <v>191</v>
      </c>
      <c r="B173" s="21">
        <v>5202298</v>
      </c>
      <c r="C173" s="21">
        <v>2115178</v>
      </c>
      <c r="D173" s="21">
        <v>976521.88</v>
      </c>
      <c r="E173" s="21">
        <v>976521.88</v>
      </c>
      <c r="F173" s="66"/>
    </row>
    <row r="174" spans="1:6" s="2" customFormat="1" ht="12.75" x14ac:dyDescent="0.2">
      <c r="A174" s="57" t="s">
        <v>192</v>
      </c>
      <c r="B174" s="21"/>
      <c r="C174" s="21"/>
      <c r="D174" s="21"/>
      <c r="E174" s="21"/>
      <c r="F174" s="66"/>
    </row>
    <row r="175" spans="1:6" s="2" customFormat="1" ht="12.75" x14ac:dyDescent="0.2">
      <c r="A175" s="90" t="s">
        <v>193</v>
      </c>
      <c r="B175" s="21">
        <v>1661000</v>
      </c>
      <c r="C175" s="21">
        <v>1017955.32</v>
      </c>
      <c r="D175" s="21">
        <v>719922.31</v>
      </c>
      <c r="E175" s="21">
        <v>593179.81999999995</v>
      </c>
      <c r="F175" s="66"/>
    </row>
    <row r="176" spans="1:6" s="2" customFormat="1" ht="12.75" x14ac:dyDescent="0.2">
      <c r="A176" s="89" t="s">
        <v>194</v>
      </c>
      <c r="B176" s="23">
        <f>B169+B172+B173+B174+B175</f>
        <v>36804633.649999999</v>
      </c>
      <c r="C176" s="23">
        <f>C169+C172+C173+C174+C175</f>
        <v>10726481.640000001</v>
      </c>
      <c r="D176" s="23">
        <f>D169+D172+D173+D174+D175</f>
        <v>5292972.67</v>
      </c>
      <c r="E176" s="23">
        <f>E169+E172+E173+E174+E175</f>
        <v>5166230.1800000006</v>
      </c>
      <c r="F176" s="23">
        <f>F169+F172+F173+F174+F175</f>
        <v>0</v>
      </c>
    </row>
    <row r="177" spans="1:6" s="2" customFormat="1" ht="12.75" x14ac:dyDescent="0.2">
      <c r="A177" s="31"/>
      <c r="B177" s="31"/>
      <c r="C177" s="31"/>
      <c r="D177" s="31"/>
      <c r="E177" s="31"/>
      <c r="F177" s="28"/>
    </row>
    <row r="178" spans="1:6" s="2" customFormat="1" ht="12.75" x14ac:dyDescent="0.2">
      <c r="A178" s="148" t="s">
        <v>195</v>
      </c>
      <c r="B178" s="130" t="s">
        <v>8</v>
      </c>
      <c r="C178" s="130" t="s">
        <v>9</v>
      </c>
      <c r="D178" s="130" t="s">
        <v>9</v>
      </c>
      <c r="E178" s="130" t="s">
        <v>9</v>
      </c>
      <c r="F178" s="130" t="s">
        <v>76</v>
      </c>
    </row>
    <row r="179" spans="1:6" s="2" customFormat="1" ht="12.75" x14ac:dyDescent="0.2">
      <c r="A179" s="157"/>
      <c r="B179" s="127" t="s">
        <v>4</v>
      </c>
      <c r="C179" s="127" t="s">
        <v>30</v>
      </c>
      <c r="D179" s="127" t="s">
        <v>77</v>
      </c>
      <c r="E179" s="127" t="s">
        <v>78</v>
      </c>
      <c r="F179" s="127" t="s">
        <v>79</v>
      </c>
    </row>
    <row r="180" spans="1:6" s="2" customFormat="1" ht="12.75" x14ac:dyDescent="0.2">
      <c r="A180" s="158"/>
      <c r="B180" s="132" t="s">
        <v>7</v>
      </c>
      <c r="C180" s="132" t="s">
        <v>10</v>
      </c>
      <c r="D180" s="132" t="s">
        <v>11</v>
      </c>
      <c r="E180" s="132" t="s">
        <v>21</v>
      </c>
      <c r="F180" s="132" t="s">
        <v>12</v>
      </c>
    </row>
    <row r="181" spans="1:6" s="2" customFormat="1" ht="12.75" x14ac:dyDescent="0.2">
      <c r="A181" s="91" t="s">
        <v>230</v>
      </c>
      <c r="B181" s="41">
        <f>B182+B187</f>
        <v>369801339.90999997</v>
      </c>
      <c r="C181" s="19">
        <f>C182+C187</f>
        <v>167591557.85000002</v>
      </c>
      <c r="D181" s="19">
        <f>D182+D187</f>
        <v>123531305.06</v>
      </c>
      <c r="E181" s="19">
        <f>E182+E187</f>
        <v>105852619.07000001</v>
      </c>
      <c r="F181" s="41">
        <f>F182+F187</f>
        <v>0</v>
      </c>
    </row>
    <row r="182" spans="1:6" s="2" customFormat="1" ht="12.75" x14ac:dyDescent="0.2">
      <c r="A182" s="87" t="s">
        <v>196</v>
      </c>
      <c r="B182" s="66">
        <f>SUM(B183:B186)</f>
        <v>308535339.90999997</v>
      </c>
      <c r="C182" s="21">
        <f>SUM(C183:C186)</f>
        <v>161592365.60000002</v>
      </c>
      <c r="D182" s="21">
        <f>SUM(D183:D186)</f>
        <v>121687112.2</v>
      </c>
      <c r="E182" s="21">
        <f>SUM(E183:E186)</f>
        <v>104236973.92</v>
      </c>
      <c r="F182" s="66">
        <f>SUM(F183:F186)</f>
        <v>0</v>
      </c>
    </row>
    <row r="183" spans="1:6" s="2" customFormat="1" ht="12.75" x14ac:dyDescent="0.2">
      <c r="A183" s="87" t="s">
        <v>197</v>
      </c>
      <c r="B183" s="66">
        <v>157372306.25999999</v>
      </c>
      <c r="C183" s="21">
        <v>70292916.120000005</v>
      </c>
      <c r="D183" s="21">
        <v>70181519.400000006</v>
      </c>
      <c r="E183" s="21">
        <v>58995880.899999999</v>
      </c>
      <c r="F183" s="66"/>
    </row>
    <row r="184" spans="1:6" s="2" customFormat="1" ht="12.75" x14ac:dyDescent="0.2">
      <c r="A184" s="87" t="s">
        <v>198</v>
      </c>
      <c r="B184" s="66"/>
      <c r="C184" s="21"/>
      <c r="D184" s="21"/>
      <c r="E184" s="21"/>
      <c r="F184" s="66"/>
    </row>
    <row r="185" spans="1:6" s="2" customFormat="1" ht="12.75" x14ac:dyDescent="0.2">
      <c r="A185" s="87" t="s">
        <v>199</v>
      </c>
      <c r="B185" s="66">
        <v>25933708.600000001</v>
      </c>
      <c r="C185" s="21">
        <v>25355530.199999999</v>
      </c>
      <c r="D185" s="21">
        <v>14789413.390000001</v>
      </c>
      <c r="E185" s="21">
        <v>12679340.220000001</v>
      </c>
      <c r="F185" s="66"/>
    </row>
    <row r="186" spans="1:6" s="2" customFormat="1" ht="12.75" x14ac:dyDescent="0.2">
      <c r="A186" s="87" t="s">
        <v>200</v>
      </c>
      <c r="B186" s="66">
        <v>125229325.05</v>
      </c>
      <c r="C186" s="21">
        <v>65943919.280000001</v>
      </c>
      <c r="D186" s="21">
        <v>36716179.409999996</v>
      </c>
      <c r="E186" s="21">
        <v>32561752.800000001</v>
      </c>
      <c r="F186" s="66"/>
    </row>
    <row r="187" spans="1:6" s="2" customFormat="1" ht="12.75" x14ac:dyDescent="0.2">
      <c r="A187" s="87" t="s">
        <v>201</v>
      </c>
      <c r="B187" s="66">
        <f>SUM(B188:B189)</f>
        <v>61266000</v>
      </c>
      <c r="C187" s="21">
        <f>SUM(C188:C189)</f>
        <v>5999192.25</v>
      </c>
      <c r="D187" s="21">
        <f>SUM(D188:D189)</f>
        <v>1844192.86</v>
      </c>
      <c r="E187" s="21">
        <f>SUM(E188:E189)</f>
        <v>1615645.15</v>
      </c>
      <c r="F187" s="66">
        <f>SUM(F188:F189)</f>
        <v>0</v>
      </c>
    </row>
    <row r="188" spans="1:6" s="2" customFormat="1" ht="12.75" x14ac:dyDescent="0.2">
      <c r="A188" s="87" t="s">
        <v>202</v>
      </c>
      <c r="B188" s="66"/>
      <c r="C188" s="21"/>
      <c r="D188" s="21"/>
      <c r="E188" s="21"/>
      <c r="F188" s="66"/>
    </row>
    <row r="189" spans="1:6" s="2" customFormat="1" ht="12.75" x14ac:dyDescent="0.2">
      <c r="A189" s="92" t="s">
        <v>203</v>
      </c>
      <c r="B189" s="30">
        <v>61266000</v>
      </c>
      <c r="C189" s="74">
        <v>5999192.25</v>
      </c>
      <c r="D189" s="74">
        <v>1844192.86</v>
      </c>
      <c r="E189" s="74">
        <v>1615645.15</v>
      </c>
      <c r="F189" s="30"/>
    </row>
    <row r="190" spans="1:6" s="2" customFormat="1" ht="12.75" x14ac:dyDescent="0.2">
      <c r="A190" s="31"/>
      <c r="B190" s="31"/>
      <c r="C190" s="31"/>
      <c r="D190" s="31"/>
      <c r="E190" s="31"/>
      <c r="F190" s="28"/>
    </row>
    <row r="191" spans="1:6" s="2" customFormat="1" ht="12.75" x14ac:dyDescent="0.2">
      <c r="A191" s="180" t="s">
        <v>31</v>
      </c>
      <c r="B191" s="154" t="s">
        <v>16</v>
      </c>
      <c r="C191" s="133" t="s">
        <v>48</v>
      </c>
    </row>
    <row r="192" spans="1:6" s="2" customFormat="1" ht="12.75" x14ac:dyDescent="0.2">
      <c r="A192" s="181"/>
      <c r="B192" s="151"/>
      <c r="C192" s="134" t="s">
        <v>49</v>
      </c>
    </row>
    <row r="193" spans="1:7" s="2" customFormat="1" ht="12.75" x14ac:dyDescent="0.2">
      <c r="A193" s="184"/>
      <c r="B193" s="132" t="s">
        <v>204</v>
      </c>
      <c r="C193" s="132" t="s">
        <v>205</v>
      </c>
    </row>
    <row r="194" spans="1:7" s="2" customFormat="1" ht="12.75" x14ac:dyDescent="0.2">
      <c r="A194" s="93" t="s">
        <v>206</v>
      </c>
      <c r="B194" s="13">
        <v>6040306.2599999998</v>
      </c>
      <c r="C194" s="13">
        <v>14521686.67</v>
      </c>
    </row>
    <row r="195" spans="1:7" s="2" customFormat="1" ht="12.75" x14ac:dyDescent="0.2">
      <c r="A195" s="94" t="s">
        <v>207</v>
      </c>
      <c r="B195" s="15">
        <f>C47</f>
        <v>75208694.840000004</v>
      </c>
      <c r="C195" s="15">
        <f>C155</f>
        <v>10463264.539999999</v>
      </c>
    </row>
    <row r="196" spans="1:7" s="2" customFormat="1" ht="12.75" x14ac:dyDescent="0.2">
      <c r="A196" s="94" t="s">
        <v>208</v>
      </c>
      <c r="B196" s="15">
        <f>SUM(B197:B198)</f>
        <v>54453841.259999998</v>
      </c>
      <c r="C196" s="15">
        <f>SUM(C197:C198)</f>
        <v>1725397.01</v>
      </c>
    </row>
    <row r="197" spans="1:7" s="2" customFormat="1" ht="12.75" x14ac:dyDescent="0.2">
      <c r="A197" s="94" t="s">
        <v>227</v>
      </c>
      <c r="B197" s="15">
        <v>54453841.259999998</v>
      </c>
      <c r="C197" s="15">
        <v>1160324.8</v>
      </c>
    </row>
    <row r="198" spans="1:7" s="2" customFormat="1" ht="12.75" x14ac:dyDescent="0.2">
      <c r="A198" s="94" t="s">
        <v>228</v>
      </c>
      <c r="B198" s="15">
        <v>0</v>
      </c>
      <c r="C198" s="15">
        <v>565072.21</v>
      </c>
    </row>
    <row r="199" spans="1:7" s="2" customFormat="1" ht="12.75" x14ac:dyDescent="0.2">
      <c r="A199" s="94" t="s">
        <v>209</v>
      </c>
      <c r="B199" s="15">
        <f>B194+B195-B196</f>
        <v>26795159.840000011</v>
      </c>
      <c r="C199" s="15">
        <f>C194+C195-C196</f>
        <v>23259554.199999999</v>
      </c>
    </row>
    <row r="200" spans="1:7" s="2" customFormat="1" ht="12.75" x14ac:dyDescent="0.2">
      <c r="A200" s="94" t="s">
        <v>210</v>
      </c>
      <c r="B200" s="15"/>
      <c r="C200" s="15"/>
    </row>
    <row r="201" spans="1:7" s="2" customFormat="1" ht="12.75" x14ac:dyDescent="0.2">
      <c r="A201" s="94" t="s">
        <v>211</v>
      </c>
      <c r="B201" s="15"/>
      <c r="C201" s="15"/>
    </row>
    <row r="202" spans="1:7" s="2" customFormat="1" ht="12.75" x14ac:dyDescent="0.2">
      <c r="A202" s="95" t="s">
        <v>212</v>
      </c>
      <c r="B202" s="32">
        <f>B199+B200-B201</f>
        <v>26795159.840000011</v>
      </c>
      <c r="C202" s="32">
        <f>C199+C200-C201</f>
        <v>23259554.199999999</v>
      </c>
    </row>
    <row r="203" spans="1:7" s="2" customFormat="1" ht="12.75" x14ac:dyDescent="0.2">
      <c r="A203" s="110" t="s">
        <v>242</v>
      </c>
      <c r="B203" s="28"/>
      <c r="C203" s="28"/>
      <c r="D203" s="28"/>
      <c r="E203" s="28"/>
      <c r="F203" s="28"/>
    </row>
    <row r="204" spans="1:7" s="2" customFormat="1" ht="12.75" x14ac:dyDescent="0.2">
      <c r="A204" s="135" t="s">
        <v>213</v>
      </c>
      <c r="B204" s="97"/>
      <c r="C204" s="97"/>
      <c r="D204" s="97"/>
      <c r="E204" s="97"/>
      <c r="F204" s="97"/>
      <c r="G204" s="97"/>
    </row>
    <row r="205" spans="1:7" s="2" customFormat="1" ht="12.75" x14ac:dyDescent="0.2">
      <c r="A205" s="96" t="s">
        <v>214</v>
      </c>
      <c r="B205" s="98"/>
      <c r="C205" s="98"/>
      <c r="D205" s="98"/>
      <c r="E205" s="98"/>
      <c r="F205" s="98"/>
      <c r="G205" s="98"/>
    </row>
    <row r="206" spans="1:7" s="2" customFormat="1" ht="12.75" x14ac:dyDescent="0.2">
      <c r="A206" s="175" t="s">
        <v>248</v>
      </c>
      <c r="B206" s="175"/>
      <c r="C206" s="175"/>
      <c r="D206" s="175"/>
      <c r="E206" s="175"/>
      <c r="F206" s="175"/>
      <c r="G206" s="175"/>
    </row>
    <row r="207" spans="1:7" s="2" customFormat="1" ht="12.75" x14ac:dyDescent="0.2">
      <c r="A207" s="175"/>
      <c r="B207" s="175"/>
      <c r="C207" s="175"/>
      <c r="D207" s="175"/>
      <c r="E207" s="175"/>
      <c r="F207" s="175"/>
      <c r="G207" s="175"/>
    </row>
    <row r="208" spans="1:7" s="2" customFormat="1" ht="12.75" x14ac:dyDescent="0.2">
      <c r="A208" s="96" t="s">
        <v>215</v>
      </c>
      <c r="B208" s="99"/>
      <c r="C208" s="99"/>
      <c r="D208" s="99"/>
      <c r="E208" s="99"/>
      <c r="F208" s="99"/>
      <c r="G208" s="99"/>
    </row>
    <row r="209" spans="1:7" s="2" customFormat="1" ht="12.75" x14ac:dyDescent="0.2">
      <c r="A209" s="96" t="s">
        <v>216</v>
      </c>
      <c r="B209" s="100"/>
      <c r="C209" s="100"/>
      <c r="D209" s="100"/>
      <c r="E209" s="100"/>
      <c r="F209" s="100"/>
      <c r="G209" s="100"/>
    </row>
    <row r="210" spans="1:7" s="2" customFormat="1" ht="12.75" customHeight="1" x14ac:dyDescent="0.2">
      <c r="A210" s="96" t="s">
        <v>217</v>
      </c>
      <c r="B210" s="100"/>
      <c r="C210" s="100"/>
      <c r="D210" s="98"/>
      <c r="E210" s="98"/>
      <c r="F210" s="98"/>
      <c r="G210" s="98"/>
    </row>
    <row r="211" spans="1:7" ht="12.75" x14ac:dyDescent="0.2">
      <c r="A211" s="96" t="s">
        <v>218</v>
      </c>
      <c r="B211" s="100"/>
      <c r="C211" s="100"/>
      <c r="D211" s="98"/>
      <c r="E211" s="98"/>
      <c r="F211" s="98"/>
      <c r="G211" s="98"/>
    </row>
    <row r="212" spans="1:7" ht="12.75" x14ac:dyDescent="0.2">
      <c r="A212" s="96" t="s">
        <v>219</v>
      </c>
      <c r="B212" s="100"/>
      <c r="C212" s="100"/>
      <c r="D212" s="98"/>
      <c r="E212" s="98"/>
      <c r="F212" s="98"/>
      <c r="G212" s="98"/>
    </row>
    <row r="218" spans="1:7" s="115" customFormat="1" ht="11.25" customHeight="1" x14ac:dyDescent="0.2">
      <c r="A218" s="112" t="s">
        <v>236</v>
      </c>
      <c r="B218" s="113"/>
      <c r="C218" s="113"/>
      <c r="D218" s="159" t="s">
        <v>238</v>
      </c>
      <c r="E218" s="159"/>
      <c r="F218" s="159"/>
      <c r="G218" s="114"/>
    </row>
    <row r="219" spans="1:7" s="115" customFormat="1" ht="11.25" customHeight="1" x14ac:dyDescent="0.2">
      <c r="A219" s="116" t="s">
        <v>237</v>
      </c>
      <c r="B219" s="113"/>
      <c r="C219" s="113"/>
      <c r="D219" s="159" t="s">
        <v>239</v>
      </c>
      <c r="E219" s="159"/>
      <c r="F219" s="159"/>
      <c r="G219" s="114"/>
    </row>
    <row r="220" spans="1:7" s="115" customFormat="1" ht="11.25" customHeight="1" x14ac:dyDescent="0.2">
      <c r="A220" s="117"/>
      <c r="B220" s="118"/>
      <c r="C220" s="119"/>
      <c r="D220" s="152" t="s">
        <v>244</v>
      </c>
      <c r="E220" s="152"/>
      <c r="F220" s="152"/>
      <c r="G220" s="114"/>
    </row>
    <row r="221" spans="1:7" s="115" customFormat="1" ht="11.25" customHeight="1" x14ac:dyDescent="0.2">
      <c r="A221" s="114"/>
      <c r="B221" s="120"/>
      <c r="C221" s="120"/>
      <c r="D221" s="120"/>
      <c r="E221" s="114"/>
      <c r="F221" s="121"/>
      <c r="G221" s="114"/>
    </row>
    <row r="222" spans="1:7" s="115" customFormat="1" ht="11.25" customHeight="1" x14ac:dyDescent="0.2">
      <c r="A222" s="114"/>
      <c r="B222" s="120"/>
      <c r="C222" s="120"/>
      <c r="D222" s="120"/>
      <c r="E222" s="114"/>
      <c r="F222" s="121"/>
      <c r="G222" s="114"/>
    </row>
    <row r="223" spans="1:7" s="115" customFormat="1" ht="11.25" customHeight="1" x14ac:dyDescent="0.2">
      <c r="A223" s="114"/>
      <c r="B223" s="122"/>
      <c r="C223" s="114"/>
      <c r="D223" s="114"/>
      <c r="E223" s="114"/>
      <c r="F223" s="114"/>
      <c r="G223" s="114"/>
    </row>
    <row r="224" spans="1:7" s="115" customFormat="1" ht="11.25" customHeight="1" x14ac:dyDescent="0.2">
      <c r="A224" s="114"/>
      <c r="B224" s="114"/>
      <c r="C224" s="114"/>
      <c r="D224" s="114"/>
      <c r="E224" s="114"/>
      <c r="F224" s="114"/>
      <c r="G224" s="114"/>
    </row>
    <row r="225" spans="1:7" s="115" customFormat="1" ht="11.25" customHeight="1" x14ac:dyDescent="0.2">
      <c r="A225" s="117" t="s">
        <v>245</v>
      </c>
      <c r="B225" s="118"/>
      <c r="C225" s="118"/>
      <c r="D225" s="152" t="s">
        <v>240</v>
      </c>
      <c r="E225" s="152"/>
      <c r="F225" s="152"/>
      <c r="G225" s="114"/>
    </row>
    <row r="226" spans="1:7" s="115" customFormat="1" ht="11.25" customHeight="1" x14ac:dyDescent="0.2">
      <c r="A226" s="116" t="s">
        <v>246</v>
      </c>
      <c r="B226" s="118"/>
      <c r="C226" s="118"/>
      <c r="D226" s="116" t="s">
        <v>241</v>
      </c>
      <c r="E226" s="116"/>
      <c r="F226" s="116"/>
      <c r="G226" s="114"/>
    </row>
    <row r="227" spans="1:7" s="115" customFormat="1" ht="11.25" customHeight="1" x14ac:dyDescent="0.2">
      <c r="A227" s="118"/>
      <c r="B227" s="118"/>
      <c r="C227" s="118"/>
      <c r="D227" s="153" t="s">
        <v>243</v>
      </c>
      <c r="E227" s="153"/>
      <c r="F227" s="153"/>
      <c r="G227" s="114"/>
    </row>
  </sheetData>
  <mergeCells count="31">
    <mergeCell ref="A178:A180"/>
    <mergeCell ref="A191:A193"/>
    <mergeCell ref="B191:B192"/>
    <mergeCell ref="A116:A118"/>
    <mergeCell ref="A11:F11"/>
    <mergeCell ref="A14:F14"/>
    <mergeCell ref="A15:F15"/>
    <mergeCell ref="A125:E125"/>
    <mergeCell ref="A126:E126"/>
    <mergeCell ref="A18:C18"/>
    <mergeCell ref="A43:C43"/>
    <mergeCell ref="A69:A71"/>
    <mergeCell ref="A84:A87"/>
    <mergeCell ref="A95:A97"/>
    <mergeCell ref="A107:A111"/>
    <mergeCell ref="D225:F225"/>
    <mergeCell ref="D227:F227"/>
    <mergeCell ref="A102:A104"/>
    <mergeCell ref="A166:A168"/>
    <mergeCell ref="D218:F218"/>
    <mergeCell ref="D219:F219"/>
    <mergeCell ref="D220:F220"/>
    <mergeCell ref="A150:C150"/>
    <mergeCell ref="A127:E127"/>
    <mergeCell ref="A133:A134"/>
    <mergeCell ref="A137:A138"/>
    <mergeCell ref="A130:E130"/>
    <mergeCell ref="A128:E128"/>
    <mergeCell ref="A131:E131"/>
    <mergeCell ref="A129:E129"/>
    <mergeCell ref="A206:G207"/>
  </mergeCells>
  <printOptions horizontalCentered="1"/>
  <pageMargins left="0.78740157480314965" right="0.59055118110236227" top="0.78740157480314965" bottom="0.39370078740157483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RREO-Anexo 08</vt:lpstr>
    </vt:vector>
  </TitlesOfParts>
  <Company>Ministério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Luis Henrique Bortoletto</cp:lastModifiedBy>
  <cp:lastPrinted>2021-07-28T19:40:31Z</cp:lastPrinted>
  <dcterms:created xsi:type="dcterms:W3CDTF">2004-08-09T19:29:24Z</dcterms:created>
  <dcterms:modified xsi:type="dcterms:W3CDTF">2021-07-29T18:05:45Z</dcterms:modified>
</cp:coreProperties>
</file>