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0_Contabilidade\Inclusão de Arquivos no Site\2021\"/>
    </mc:Choice>
  </mc:AlternateContent>
  <bookViews>
    <workbookView xWindow="-120" yWindow="-120" windowWidth="29040" windowHeight="15840" tabRatio="910"/>
  </bookViews>
  <sheets>
    <sheet name="RREO-Anexo 12" sheetId="85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85" l="1"/>
  <c r="B103" i="85" l="1"/>
  <c r="I66" i="85" l="1"/>
  <c r="G66" i="85"/>
  <c r="E66" i="85"/>
  <c r="I65" i="85"/>
  <c r="G65" i="85"/>
  <c r="E65" i="85"/>
  <c r="J64" i="85"/>
  <c r="H64" i="85"/>
  <c r="F64" i="85"/>
  <c r="D64" i="85"/>
  <c r="C64" i="85"/>
  <c r="G64" i="85" s="1"/>
  <c r="B64" i="85"/>
  <c r="I63" i="85"/>
  <c r="G63" i="85"/>
  <c r="E63" i="85"/>
  <c r="I62" i="85"/>
  <c r="G62" i="85"/>
  <c r="E62" i="85"/>
  <c r="J61" i="85"/>
  <c r="H61" i="85"/>
  <c r="H176" i="85" s="1"/>
  <c r="F61" i="85"/>
  <c r="D61" i="85"/>
  <c r="C61" i="85"/>
  <c r="I61" i="85" s="1"/>
  <c r="B61" i="85"/>
  <c r="I57" i="85"/>
  <c r="G57" i="85"/>
  <c r="E57" i="85"/>
  <c r="I56" i="85"/>
  <c r="G56" i="85"/>
  <c r="E56" i="85"/>
  <c r="J55" i="85"/>
  <c r="J174" i="85" s="1"/>
  <c r="H55" i="85"/>
  <c r="F55" i="85"/>
  <c r="D55" i="85"/>
  <c r="C55" i="85"/>
  <c r="G55" i="85" s="1"/>
  <c r="B55" i="85"/>
  <c r="I54" i="85"/>
  <c r="G54" i="85"/>
  <c r="E54" i="85"/>
  <c r="I53" i="85"/>
  <c r="G53" i="85"/>
  <c r="E53" i="85"/>
  <c r="J52" i="85"/>
  <c r="H52" i="85"/>
  <c r="F52" i="85"/>
  <c r="D52" i="85"/>
  <c r="C52" i="85"/>
  <c r="B52" i="85"/>
  <c r="I51" i="85"/>
  <c r="G51" i="85"/>
  <c r="E51" i="85"/>
  <c r="E31" i="85"/>
  <c r="E29" i="85"/>
  <c r="D22" i="85"/>
  <c r="C22" i="85"/>
  <c r="B22" i="85"/>
  <c r="I149" i="85"/>
  <c r="G149" i="85"/>
  <c r="E149" i="85"/>
  <c r="I148" i="85"/>
  <c r="G148" i="85"/>
  <c r="E148" i="85"/>
  <c r="J147" i="85"/>
  <c r="H147" i="85"/>
  <c r="F147" i="85"/>
  <c r="F176" i="85" s="1"/>
  <c r="D147" i="85"/>
  <c r="C147" i="85"/>
  <c r="I147" i="85" s="1"/>
  <c r="B147" i="85"/>
  <c r="I146" i="85"/>
  <c r="G146" i="85"/>
  <c r="E146" i="85"/>
  <c r="I145" i="85"/>
  <c r="G145" i="85"/>
  <c r="E145" i="85"/>
  <c r="J144" i="85"/>
  <c r="H144" i="85"/>
  <c r="H175" i="85" s="1"/>
  <c r="F144" i="85"/>
  <c r="D144" i="85"/>
  <c r="D175" i="85" s="1"/>
  <c r="C144" i="85"/>
  <c r="B144" i="85"/>
  <c r="I143" i="85"/>
  <c r="G143" i="85"/>
  <c r="E143" i="85"/>
  <c r="I142" i="85"/>
  <c r="G142" i="85"/>
  <c r="E142" i="85"/>
  <c r="J141" i="85"/>
  <c r="H141" i="85"/>
  <c r="F141" i="85"/>
  <c r="D141" i="85"/>
  <c r="C141" i="85"/>
  <c r="B141" i="85"/>
  <c r="I140" i="85"/>
  <c r="G140" i="85"/>
  <c r="E140" i="85"/>
  <c r="I139" i="85"/>
  <c r="G139" i="85"/>
  <c r="E139" i="85"/>
  <c r="J138" i="85"/>
  <c r="H138" i="85"/>
  <c r="F138" i="85"/>
  <c r="D138" i="85"/>
  <c r="C138" i="85"/>
  <c r="B138" i="85"/>
  <c r="I137" i="85"/>
  <c r="G137" i="85"/>
  <c r="E137" i="85"/>
  <c r="I136" i="85"/>
  <c r="G136" i="85"/>
  <c r="E136" i="85"/>
  <c r="J135" i="85"/>
  <c r="H135" i="85"/>
  <c r="F135" i="85"/>
  <c r="D135" i="85"/>
  <c r="C135" i="85"/>
  <c r="B135" i="85"/>
  <c r="F89" i="85"/>
  <c r="E89" i="85"/>
  <c r="D89" i="85"/>
  <c r="C89" i="85"/>
  <c r="B89" i="85"/>
  <c r="I60" i="85"/>
  <c r="G60" i="85"/>
  <c r="E60" i="85"/>
  <c r="I59" i="85"/>
  <c r="G59" i="85"/>
  <c r="E59" i="85"/>
  <c r="J58" i="85"/>
  <c r="J175" i="85" s="1"/>
  <c r="H58" i="85"/>
  <c r="F58" i="85"/>
  <c r="D58" i="85"/>
  <c r="C58" i="85"/>
  <c r="B58" i="85"/>
  <c r="B175" i="85" s="1"/>
  <c r="E24" i="85"/>
  <c r="E23" i="85"/>
  <c r="I50" i="85"/>
  <c r="G50" i="85"/>
  <c r="E50" i="85"/>
  <c r="J49" i="85"/>
  <c r="H49" i="85"/>
  <c r="F49" i="85"/>
  <c r="D49" i="85"/>
  <c r="C49" i="85"/>
  <c r="B49" i="85"/>
  <c r="G95" i="85"/>
  <c r="I48" i="85"/>
  <c r="G48" i="85"/>
  <c r="E48" i="85"/>
  <c r="I47" i="85"/>
  <c r="G47" i="85"/>
  <c r="E47" i="85"/>
  <c r="J46" i="85"/>
  <c r="H46" i="85"/>
  <c r="F46" i="85"/>
  <c r="D46" i="85"/>
  <c r="C46" i="85"/>
  <c r="B46" i="85"/>
  <c r="E40" i="85"/>
  <c r="E39" i="85"/>
  <c r="D38" i="85"/>
  <c r="D32" i="85" s="1"/>
  <c r="C38" i="85"/>
  <c r="C32" i="85" s="1"/>
  <c r="B38" i="85"/>
  <c r="B32" i="85" s="1"/>
  <c r="E37" i="85"/>
  <c r="E36" i="85"/>
  <c r="E35" i="85"/>
  <c r="E34" i="85"/>
  <c r="E33" i="85"/>
  <c r="I152" i="85"/>
  <c r="G152" i="85"/>
  <c r="E152" i="85"/>
  <c r="I151" i="85"/>
  <c r="G151" i="85"/>
  <c r="E151" i="85"/>
  <c r="J150" i="85"/>
  <c r="H150" i="85"/>
  <c r="F150" i="85"/>
  <c r="F177" i="85" s="1"/>
  <c r="D150" i="85"/>
  <c r="C150" i="85"/>
  <c r="B150" i="85"/>
  <c r="G96" i="85"/>
  <c r="I134" i="85"/>
  <c r="G134" i="85"/>
  <c r="E134" i="85"/>
  <c r="I133" i="85"/>
  <c r="G133" i="85"/>
  <c r="E133" i="85"/>
  <c r="J132" i="85"/>
  <c r="J153" i="85" s="1"/>
  <c r="H132" i="85"/>
  <c r="F132" i="85"/>
  <c r="D132" i="85"/>
  <c r="C132" i="85"/>
  <c r="B132" i="85"/>
  <c r="E126" i="85"/>
  <c r="E125" i="85"/>
  <c r="E124" i="85"/>
  <c r="E123" i="85"/>
  <c r="E122" i="85"/>
  <c r="D121" i="85"/>
  <c r="D127" i="85" s="1"/>
  <c r="C121" i="85"/>
  <c r="C127" i="85" s="1"/>
  <c r="B121" i="85"/>
  <c r="B127" i="85" s="1"/>
  <c r="E116" i="85"/>
  <c r="D116" i="85"/>
  <c r="C116" i="85"/>
  <c r="B116" i="85"/>
  <c r="F115" i="85"/>
  <c r="F114" i="85"/>
  <c r="F113" i="85"/>
  <c r="G99" i="85"/>
  <c r="G98" i="85"/>
  <c r="G97" i="85"/>
  <c r="D153" i="85"/>
  <c r="D28" i="85"/>
  <c r="C28" i="85"/>
  <c r="B28" i="85"/>
  <c r="E27" i="85"/>
  <c r="E26" i="85"/>
  <c r="D25" i="85"/>
  <c r="C25" i="85"/>
  <c r="B25" i="85"/>
  <c r="E30" i="85"/>
  <c r="I179" i="85"/>
  <c r="G179" i="85"/>
  <c r="E179" i="85"/>
  <c r="J176" i="85"/>
  <c r="F175" i="85"/>
  <c r="D78" i="85"/>
  <c r="C78" i="85"/>
  <c r="B78" i="85"/>
  <c r="H169" i="85"/>
  <c r="F169" i="85"/>
  <c r="D169" i="85"/>
  <c r="H130" i="85"/>
  <c r="B13" i="85"/>
  <c r="F44" i="85" s="1"/>
  <c r="H171" i="85" l="1"/>
  <c r="J67" i="85"/>
  <c r="E141" i="85"/>
  <c r="B173" i="85"/>
  <c r="B174" i="85"/>
  <c r="I132" i="85"/>
  <c r="C177" i="85"/>
  <c r="E177" i="85" s="1"/>
  <c r="F172" i="85"/>
  <c r="D21" i="85"/>
  <c r="D41" i="85" s="1"/>
  <c r="D77" i="85" s="1"/>
  <c r="J178" i="85"/>
  <c r="J180" i="85" s="1"/>
  <c r="E22" i="85"/>
  <c r="D172" i="85"/>
  <c r="C173" i="85"/>
  <c r="J171" i="85"/>
  <c r="H172" i="85"/>
  <c r="D173" i="85"/>
  <c r="E173" i="85" s="1"/>
  <c r="D174" i="85"/>
  <c r="D176" i="85"/>
  <c r="E135" i="85"/>
  <c r="E28" i="85"/>
  <c r="J177" i="85"/>
  <c r="D19" i="85"/>
  <c r="D44" i="85"/>
  <c r="F116" i="85"/>
  <c r="F171" i="85"/>
  <c r="E147" i="85"/>
  <c r="G132" i="85"/>
  <c r="C176" i="85"/>
  <c r="G176" i="85" s="1"/>
  <c r="E132" i="85"/>
  <c r="B172" i="85"/>
  <c r="I58" i="85"/>
  <c r="G138" i="85"/>
  <c r="I141" i="85"/>
  <c r="B176" i="85"/>
  <c r="F173" i="85"/>
  <c r="F174" i="85"/>
  <c r="E61" i="85"/>
  <c r="D177" i="85"/>
  <c r="E25" i="85"/>
  <c r="E127" i="85"/>
  <c r="G150" i="85"/>
  <c r="D171" i="85"/>
  <c r="G144" i="85"/>
  <c r="B21" i="85"/>
  <c r="B41" i="85" s="1"/>
  <c r="H173" i="85"/>
  <c r="I173" i="85" s="1"/>
  <c r="H174" i="85"/>
  <c r="J173" i="85"/>
  <c r="F130" i="85"/>
  <c r="H153" i="85"/>
  <c r="B67" i="85"/>
  <c r="J172" i="85"/>
  <c r="I135" i="85"/>
  <c r="H177" i="85"/>
  <c r="G177" i="85"/>
  <c r="F153" i="85"/>
  <c r="B177" i="85"/>
  <c r="B153" i="85"/>
  <c r="I177" i="85"/>
  <c r="E58" i="85"/>
  <c r="G58" i="85"/>
  <c r="H67" i="85"/>
  <c r="D72" i="85" s="1"/>
  <c r="D76" i="85" s="1"/>
  <c r="E52" i="85"/>
  <c r="G49" i="85"/>
  <c r="G46" i="85"/>
  <c r="E32" i="85"/>
  <c r="G173" i="85"/>
  <c r="C67" i="85"/>
  <c r="I150" i="85"/>
  <c r="I46" i="85"/>
  <c r="I138" i="85"/>
  <c r="I144" i="85"/>
  <c r="I55" i="85"/>
  <c r="I64" i="85"/>
  <c r="C174" i="85"/>
  <c r="H44" i="85"/>
  <c r="D130" i="85"/>
  <c r="D67" i="85"/>
  <c r="B171" i="85"/>
  <c r="E49" i="85"/>
  <c r="G135" i="85"/>
  <c r="G141" i="85"/>
  <c r="G147" i="85"/>
  <c r="G52" i="85"/>
  <c r="G61" i="85"/>
  <c r="C175" i="85"/>
  <c r="F67" i="85"/>
  <c r="C153" i="85"/>
  <c r="C171" i="85"/>
  <c r="E121" i="85"/>
  <c r="E150" i="85"/>
  <c r="E38" i="85"/>
  <c r="E46" i="85"/>
  <c r="E138" i="85"/>
  <c r="E144" i="85"/>
  <c r="C21" i="85"/>
  <c r="E55" i="85"/>
  <c r="E64" i="85"/>
  <c r="I49" i="85"/>
  <c r="D119" i="85"/>
  <c r="C172" i="85"/>
  <c r="I52" i="85"/>
  <c r="H178" i="85" l="1"/>
  <c r="H180" i="85" s="1"/>
  <c r="B178" i="85"/>
  <c r="B180" i="85" s="1"/>
  <c r="C77" i="85"/>
  <c r="B77" i="85"/>
  <c r="B94" i="85" s="1"/>
  <c r="I176" i="85"/>
  <c r="E176" i="85"/>
  <c r="D79" i="85"/>
  <c r="G175" i="85"/>
  <c r="I175" i="85"/>
  <c r="E175" i="85"/>
  <c r="G174" i="85"/>
  <c r="E174" i="85"/>
  <c r="I174" i="85"/>
  <c r="G67" i="85"/>
  <c r="E67" i="85"/>
  <c r="I67" i="85"/>
  <c r="C178" i="85"/>
  <c r="G172" i="85"/>
  <c r="I172" i="85"/>
  <c r="E172" i="85"/>
  <c r="C41" i="85"/>
  <c r="E41" i="85" s="1"/>
  <c r="E21" i="85"/>
  <c r="E94" i="85"/>
  <c r="B72" i="85"/>
  <c r="D178" i="85"/>
  <c r="D180" i="85" s="1"/>
  <c r="G171" i="85"/>
  <c r="E171" i="85"/>
  <c r="I171" i="85"/>
  <c r="E153" i="85"/>
  <c r="G153" i="85"/>
  <c r="I153" i="85"/>
  <c r="F178" i="85"/>
  <c r="F180" i="85" s="1"/>
  <c r="C72" i="85"/>
  <c r="C76" i="85" l="1"/>
  <c r="F94" i="85"/>
  <c r="B76" i="85"/>
  <c r="I94" i="85"/>
  <c r="C180" i="85"/>
  <c r="G178" i="85"/>
  <c r="E178" i="85"/>
  <c r="I178" i="85"/>
  <c r="C79" i="85" l="1"/>
  <c r="C81" i="85"/>
  <c r="B79" i="85"/>
  <c r="B80" i="85" s="1"/>
  <c r="C94" i="85"/>
  <c r="B81" i="85"/>
  <c r="E180" i="85"/>
  <c r="I180" i="85"/>
  <c r="G180" i="85"/>
  <c r="F86" i="85" l="1"/>
  <c r="D94" i="85"/>
  <c r="K94" i="85" l="1"/>
  <c r="G94" i="85"/>
</calcChain>
</file>

<file path=xl/sharedStrings.xml><?xml version="1.0" encoding="utf-8"?>
<sst xmlns="http://schemas.openxmlformats.org/spreadsheetml/2006/main" count="271" uniqueCount="182">
  <si>
    <t>RELATÓRIO RESUMIDO DA EXECUÇÃO ORÇAMENTÁRIA</t>
  </si>
  <si>
    <t>ORÇAMENTOS FISCAL E DA SEGURIDADE SOCIAL</t>
  </si>
  <si>
    <t>PREVISÃO</t>
  </si>
  <si>
    <t>RECEITAS REALIZADAS</t>
  </si>
  <si>
    <t>INICIAL</t>
  </si>
  <si>
    <t>ATUALIZADA</t>
  </si>
  <si>
    <t>%</t>
  </si>
  <si>
    <t>(a)</t>
  </si>
  <si>
    <t>(b)</t>
  </si>
  <si>
    <t>(c)</t>
  </si>
  <si>
    <t>DOTAÇÃO</t>
  </si>
  <si>
    <t>DESPESAS EMPENHADAS</t>
  </si>
  <si>
    <t>DESPESAS LIQUIDADAS</t>
  </si>
  <si>
    <t>(d)</t>
  </si>
  <si>
    <t>(e)</t>
  </si>
  <si>
    <t>(g)</t>
  </si>
  <si>
    <t>(h)</t>
  </si>
  <si>
    <t>(b/a) x 100</t>
  </si>
  <si>
    <t>(d/c) x 100</t>
  </si>
  <si>
    <t>(f)</t>
  </si>
  <si>
    <t>(Por Subfunção)</t>
  </si>
  <si>
    <t>(j)</t>
  </si>
  <si>
    <t>(k)</t>
  </si>
  <si>
    <t>(i)</t>
  </si>
  <si>
    <t>DESPESAS COM SAÚDE NÃO COMPUTADAS PARA FINS DE APURAÇÃO DO PERCENTUAL MÍNIMO</t>
  </si>
  <si>
    <t>Inscritos em &lt;Exercício de Referência&gt;</t>
  </si>
  <si>
    <t>(m)</t>
  </si>
  <si>
    <t>DEMONSTRATIVO DAS RECEITAS E DESPESAS COM AÇÕES E SERVIÇOS PÚBLICOS DE SAÚDE</t>
  </si>
  <si>
    <t>RECEITAS PARA APURAÇÃO DA APLICAÇÃO EM AÇÕES E SERVIÇOS PÚBLICOS DE SAÚDE</t>
  </si>
  <si>
    <t xml:space="preserve">   Provenientes da União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</si>
  <si>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</si>
  <si>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</si>
  <si>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</si>
  <si>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</si>
  <si>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</si>
  <si>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Em Reais</t>
  </si>
  <si>
    <t>Inscritos em &lt;Exercício de Referência - 4&gt;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</si>
  <si>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</si>
  <si>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</si>
  <si>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</si>
  <si>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</si>
  <si>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</si>
  <si>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Provenientes dos Estados</t>
  </si>
  <si>
    <t xml:space="preserve">   Provenientes de Outros Municípios</t>
  </si>
  <si>
    <t>Tabela 12.2 - Demonstrativo das Despesas com Saúde - Municípios</t>
  </si>
  <si>
    <t>Inscritos em &lt;Exercício de Referência - 1&gt;</t>
  </si>
  <si>
    <t>Inscritos em &lt;Exercício de Referência - 2&gt;</t>
  </si>
  <si>
    <r>
      <t>Inscritas em Restos a Pagar não Processados</t>
    </r>
    <r>
      <rPr>
        <b/>
        <vertAlign val="superscript"/>
        <sz val="8"/>
        <rFont val="Times New Roman"/>
        <family val="1"/>
      </rPr>
      <t>7</t>
    </r>
  </si>
  <si>
    <t xml:space="preserve">    Receita Resultante do Imposto Predial e Territorial Urbano - IPTU</t>
  </si>
  <si>
    <t xml:space="preserve">        IPTU</t>
  </si>
  <si>
    <t xml:space="preserve">        Multas, Juros de Mora, Divida Ativa e Outros Encargos do IPTU</t>
  </si>
  <si>
    <t xml:space="preserve">    Receita Resultante do Imposto sobre Transmissão Inter Vivos - ITBI</t>
  </si>
  <si>
    <t xml:space="preserve">        ITBI</t>
  </si>
  <si>
    <t xml:space="preserve">        Multas, Juros de Mora, Dívida Ativa e Outros Encargos do ITBI</t>
  </si>
  <si>
    <t xml:space="preserve">    Receita Resultante do Imposto sobre Serviços de Qualquer Natureza - ISS</t>
  </si>
  <si>
    <t xml:space="preserve">        ISS</t>
  </si>
  <si>
    <t xml:space="preserve">        Multas, Juros de Mora, Dívida Ativa e Outros Encargos do ISS</t>
  </si>
  <si>
    <t>DESPESAS PAGAS</t>
  </si>
  <si>
    <t>(e/c) x 100</t>
  </si>
  <si>
    <t>(f/c) x 100</t>
  </si>
  <si>
    <t>RECEITA DE IMPOSTOS (I)</t>
  </si>
  <si>
    <t>TOTAL DAS RECEITAS RESULTANTES DE IMPOSTOS E TRANFERÊNCIAS CONSTITUCIONAIS E LEGAIS - (III) = (I) + (II)</t>
  </si>
  <si>
    <t>DESPESAS COM AÇÕES E SERVIÇOS PÚBLICOS DE SAÚDE (ASPS) –  POR SUBFUNÇÃO E CATEGORIA ECONÔMICA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</si>
  <si>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</si>
  <si>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</si>
  <si>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</si>
  <si>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</si>
  <si>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</si>
  <si>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</si>
  <si>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 (VII)</t>
  </si>
  <si>
    <t>VIGILÂNCIA EPIDEMIOLÓGICA (VIII)</t>
  </si>
  <si>
    <t>ALIMENTAÇÃO E NUTRIÇÃO (IX)</t>
  </si>
  <si>
    <t>OUTRAS SUBFUNÇÕES (X)</t>
  </si>
  <si>
    <t xml:space="preserve">    Receita Resultante do IRRF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</si>
  <si>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</si>
  <si>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</si>
  <si>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</si>
  <si>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</si>
  <si>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</si>
  <si>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</si>
  <si>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</si>
  <si>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</si>
  <si>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r>
      <t>Diferença entre o Valor Aplicado e a Despesa Mínima a ser Aplicada (XVIII) = (XVI (d ou e) - XVII)</t>
    </r>
    <r>
      <rPr>
        <vertAlign val="superscript"/>
        <sz val="9"/>
        <rFont val="Times New Roman"/>
        <family val="1"/>
      </rPr>
      <t>1</t>
    </r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</si>
  <si>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</si>
  <si>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</si>
  <si>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</si>
  <si>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Diferença de limite não cumprido no exercício</t>
  </si>
  <si>
    <t>Diferença de limite não cumprido no exercício anterior</t>
  </si>
  <si>
    <t>Diferença de limite não cumprido em exercícios anteriores</t>
  </si>
  <si>
    <t>TOTAL DA DIFERENÇA DE LIMITE NÃO CUMPRIDO EM EXERCÍCIOS ANTERIORES (XX)</t>
  </si>
  <si>
    <t>Despesas Custeadas no Exercício de Referência</t>
  </si>
  <si>
    <t>Pagas</t>
  </si>
  <si>
    <t>Liquidadas</t>
  </si>
  <si>
    <t>Empenhadad</t>
  </si>
  <si>
    <t xml:space="preserve">Saldo Inicial                                       (no exercicio atual)                             </t>
  </si>
  <si>
    <t xml:space="preserve">Saldo Final                               (não aplicado)1                                             </t>
  </si>
  <si>
    <t>(l) = (h - (i ou j))</t>
  </si>
  <si>
    <t>EXECUÇÃO DE RESTOS A PAGAR</t>
  </si>
  <si>
    <t>EXERÍCIO DO EMPENHO</t>
  </si>
  <si>
    <t>Inscritos em &lt;Exercício de Referência - 3&gt;</t>
  </si>
  <si>
    <t>Inscritos em exercícios anteriores</t>
  </si>
  <si>
    <t xml:space="preserve"> Valor Mínimo para aplicação em ASPS                                                </t>
  </si>
  <si>
    <t>(n)</t>
  </si>
  <si>
    <t xml:space="preserve"> Valor aplicado em ASPS no exercício</t>
  </si>
  <si>
    <t>(o) = (n - m)</t>
  </si>
  <si>
    <t>Valor aplicado além do limite mínimo</t>
  </si>
  <si>
    <t>(p)</t>
  </si>
  <si>
    <t>Total inscrito em RP no exercício</t>
  </si>
  <si>
    <t xml:space="preserve">RPNP Inscritos Indevidamente no Exercício sem Disponibilidade Financeira         </t>
  </si>
  <si>
    <t>q = (XIIId)</t>
  </si>
  <si>
    <t xml:space="preserve">Valor inscrito em RP considerado no Limite                                  </t>
  </si>
  <si>
    <t xml:space="preserve">(r) = (p - (o + q))           </t>
  </si>
  <si>
    <t xml:space="preserve">Total de RP pagos                </t>
  </si>
  <si>
    <t>(s)</t>
  </si>
  <si>
    <t xml:space="preserve">Total de RP a pagar                     </t>
  </si>
  <si>
    <t>(t)</t>
  </si>
  <si>
    <t>(u)</t>
  </si>
  <si>
    <t>Total de RP cancelados ou prescritos</t>
  </si>
  <si>
    <t xml:space="preserve">Diferença entre o valor aplicado além do limite e o total de RP cancelados                                                       </t>
  </si>
  <si>
    <t>(v) = ((o + q) - u))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</si>
  <si>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</si>
  <si>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</si>
  <si>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</si>
  <si>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</si>
  <si>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>TOTAL DE RESTOS A PAGAR CANCELADOS OU PRESCRITOS A COMPENSAR (XXVII)</t>
  </si>
  <si>
    <t>(W)</t>
  </si>
  <si>
    <t>(x)</t>
  </si>
  <si>
    <t>(y)</t>
  </si>
  <si>
    <t>(z)</t>
  </si>
  <si>
    <t>(aa) = (w - (x ou y))</t>
  </si>
  <si>
    <t>RECEITAS DE TRANSFERÊNCIAS PARA A SAÚDE  (XXVIII)</t>
  </si>
  <si>
    <t>RECEITA DE OPERAÇÕES DE CRÉDITO INTERNAS E EXTERNAS VINCULADAS A SAÚDE (XXIX)</t>
  </si>
  <si>
    <t>OUTRAS RECEITAS (XXX)</t>
  </si>
  <si>
    <t>RECEITAS ADICIONAIS PARA O FINANCIAMENTO DA SAÚDE NÃO COMPUTADAS NO CÁLCULO DO MÍNIMO</t>
  </si>
  <si>
    <t>TOTAL DE RECEITAS ADICIONAIS PARA FINANCIAMENTO DA SAÚDE (XXXI) = (XXVIII + XXIX + XXX)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</si>
  <si>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</si>
  <si>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</si>
  <si>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</si>
  <si>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</si>
  <si>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</si>
  <si>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</si>
  <si>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</si>
  <si>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</si>
  <si>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(d/c)x100</t>
  </si>
  <si>
    <t>(e/c)x100</t>
  </si>
  <si>
    <t>(f/c)x100</t>
  </si>
  <si>
    <t>DESPESAS TOTAIS COM SAÚDE EXECUTADAS COM COM RECURSOS PRÓPRIOS E COM RECURSOS TRANSFERIDOS DE OUTROS ENTES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</si>
  <si>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</si>
  <si>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</si>
  <si>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</si>
  <si>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</si>
  <si>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</si>
  <si>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</si>
  <si>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</si>
  <si>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</si>
  <si>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r>
      <t>(-) Despesas executadas com recursos provenientes das transferências de recursos de outros entes</t>
    </r>
    <r>
      <rPr>
        <b/>
        <vertAlign val="superscript"/>
        <sz val="10"/>
        <rFont val="Times New Roman"/>
        <family val="1"/>
      </rPr>
      <t>3</t>
    </r>
  </si>
  <si>
    <t>TOTAL DAS DESPESAS EXECUTADAS COM RECURSOS PRÓPRIOS (XLVIII)</t>
  </si>
  <si>
    <t>¹Nos cinco primeiros bimestres do exercício, o acompanhamento será feito com base na despesa liquidada. No último bimestre do exercício, o valor deverá corresponder ao total da despesa empenhada.</t>
  </si>
  <si>
    <t>2Até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</si>
  <si>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3Essas despesas são consideradas executadas pelo ente transferidor.</t>
  </si>
  <si>
    <t>Notas:</t>
  </si>
  <si>
    <t>TOTAL (XI) = (IV + V + VI + VII + VIII + IX + X)</t>
  </si>
  <si>
    <t xml:space="preserve"> Restos a pagar cancelados ou prescritos em 2020 a serem compensados (XXIV) </t>
  </si>
  <si>
    <t xml:space="preserve"> Restos a pagar cancelados ou prescritos em 2019 a serem compensados (XXV)</t>
  </si>
  <si>
    <t xml:space="preserve"> Restos a pagar cancelados ou prescritos em exercícios anteriores a serem compensados (XXVI) </t>
  </si>
  <si>
    <t>PREFEITURA MUNICIPAL DE INDAIATUBA</t>
  </si>
  <si>
    <t>Av. Eng. Fabio R. Barnabe, 2800 - Jd. Esplanada II</t>
  </si>
  <si>
    <t>C.N.P.J. 44.733.608/0001-09</t>
  </si>
  <si>
    <t>Telefone: (19) 3834-9000</t>
  </si>
  <si>
    <t>Período: 3º Bimestre</t>
  </si>
  <si>
    <t>NILSON ALCIDES GASPAR</t>
  </si>
  <si>
    <t>PREFEITO MUNICIPAL</t>
  </si>
  <si>
    <t>MARIANA ALVES RIZATO</t>
  </si>
  <si>
    <t>CONTADORA</t>
  </si>
  <si>
    <t>LUIS HENRIQUE BORTOLETTO</t>
  </si>
  <si>
    <t>COORDENADOR DE SERVIÇOS DE CONTABILIDADE</t>
  </si>
  <si>
    <t>FONTE: Sistema CECAM, Unidade Responsável: CONTABILIDADE. Emissão: 22/07/2021, às 11:37:39. Assinado Digitalmente no dia 22/07/2021, às 11:37:39.</t>
  </si>
  <si>
    <t>CRC-SP 289944/O-3</t>
  </si>
  <si>
    <t>CRC - SP 321123/O-4</t>
  </si>
  <si>
    <t>GRAZIELA DRIGO BOSSOLAN GARCIA</t>
  </si>
  <si>
    <t>SECRETÁRIA MUNICIPAL DA SAÚDE</t>
  </si>
  <si>
    <t>EXERCÍCIO: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</si>
</sst>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 tint="-0.14999847407452621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17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6">
    <xf numFmtId="0" fontId="0" fillId="0" borderId="0" xfId="0"/>
    <xf numFmtId="43" fontId="2" fillId="0" borderId="5" xfId="7" applyNumberFormat="1" applyFont="1" applyFill="1" applyBorder="1" applyAlignment="1"/>
    <xf numFmtId="43" fontId="2" fillId="0" borderId="2" xfId="7" applyNumberFormat="1" applyFont="1" applyFill="1" applyBorder="1" applyAlignment="1"/>
    <xf numFmtId="43" fontId="2" fillId="0" borderId="6" xfId="7" applyNumberFormat="1" applyFont="1" applyFill="1" applyBorder="1" applyAlignment="1"/>
    <xf numFmtId="43" fontId="2" fillId="0" borderId="0" xfId="7" applyNumberFormat="1" applyFont="1" applyFill="1" applyBorder="1" applyAlignment="1"/>
    <xf numFmtId="43" fontId="2" fillId="0" borderId="2" xfId="7" applyNumberFormat="1" applyFont="1" applyFill="1" applyBorder="1" applyAlignment="1">
      <alignment horizontal="right"/>
    </xf>
    <xf numFmtId="43" fontId="2" fillId="0" borderId="6" xfId="7" applyNumberFormat="1" applyFont="1" applyFill="1" applyBorder="1" applyAlignment="1">
      <alignment horizontal="right"/>
    </xf>
    <xf numFmtId="43" fontId="2" fillId="0" borderId="0" xfId="7" applyNumberFormat="1" applyFont="1" applyFill="1" applyBorder="1" applyAlignment="1">
      <alignment horizontal="right"/>
    </xf>
    <xf numFmtId="43" fontId="2" fillId="0" borderId="5" xfId="7" applyNumberFormat="1" applyFont="1" applyFill="1" applyBorder="1" applyAlignment="1">
      <alignment horizontal="right"/>
    </xf>
    <xf numFmtId="43" fontId="2" fillId="0" borderId="9" xfId="7" applyNumberFormat="1" applyFont="1" applyFill="1" applyBorder="1" applyAlignment="1">
      <alignment horizontal="right"/>
    </xf>
    <xf numFmtId="43" fontId="2" fillId="0" borderId="4" xfId="7" applyNumberFormat="1" applyFont="1" applyFill="1" applyBorder="1" applyAlignment="1"/>
    <xf numFmtId="43" fontId="2" fillId="0" borderId="7" xfId="7" applyNumberFormat="1" applyFont="1" applyFill="1" applyBorder="1" applyAlignment="1"/>
    <xf numFmtId="43" fontId="2" fillId="0" borderId="3" xfId="7" applyNumberFormat="1" applyFont="1" applyFill="1" applyBorder="1" applyAlignment="1"/>
    <xf numFmtId="43" fontId="2" fillId="0" borderId="4" xfId="7" applyNumberFormat="1" applyFont="1" applyFill="1" applyBorder="1" applyAlignment="1">
      <alignment horizontal="right"/>
    </xf>
    <xf numFmtId="43" fontId="3" fillId="0" borderId="0" xfId="0" applyNumberFormat="1" applyFont="1" applyFill="1" applyAlignment="1"/>
    <xf numFmtId="43" fontId="7" fillId="0" borderId="0" xfId="0" applyNumberFormat="1" applyFont="1" applyFill="1" applyAlignment="1"/>
    <xf numFmtId="43" fontId="3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right"/>
    </xf>
    <xf numFmtId="43" fontId="3" fillId="0" borderId="0" xfId="0" applyNumberFormat="1" applyFont="1" applyFill="1"/>
    <xf numFmtId="43" fontId="2" fillId="4" borderId="9" xfId="7" applyNumberFormat="1" applyFont="1" applyFill="1" applyBorder="1" applyAlignment="1">
      <alignment horizontal="right"/>
    </xf>
    <xf numFmtId="43" fontId="18" fillId="0" borderId="0" xfId="1" applyNumberFormat="1" applyFont="1" applyFill="1" applyAlignment="1"/>
    <xf numFmtId="43" fontId="2" fillId="0" borderId="0" xfId="0" applyNumberFormat="1" applyFont="1" applyFill="1" applyAlignment="1"/>
    <xf numFmtId="43" fontId="2" fillId="0" borderId="0" xfId="0" applyNumberFormat="1" applyFont="1" applyFill="1" applyAlignment="1">
      <alignment horizontal="center"/>
    </xf>
    <xf numFmtId="43" fontId="3" fillId="0" borderId="0" xfId="0" applyNumberFormat="1" applyFont="1"/>
    <xf numFmtId="43" fontId="3" fillId="3" borderId="0" xfId="0" applyNumberFormat="1" applyFont="1" applyFill="1"/>
    <xf numFmtId="43" fontId="3" fillId="0" borderId="0" xfId="0" applyNumberFormat="1" applyFont="1" applyBorder="1"/>
    <xf numFmtId="43" fontId="2" fillId="0" borderId="7" xfId="0" applyNumberFormat="1" applyFont="1" applyFill="1" applyBorder="1" applyAlignment="1">
      <alignment wrapText="1"/>
    </xf>
    <xf numFmtId="43" fontId="3" fillId="0" borderId="0" xfId="1" applyNumberFormat="1" applyFont="1" applyAlignment="1">
      <alignment vertical="center" wrapText="1"/>
    </xf>
    <xf numFmtId="43" fontId="2" fillId="0" borderId="5" xfId="1" applyNumberFormat="1" applyFont="1" applyBorder="1" applyAlignment="1">
      <alignment horizontal="right" wrapText="1"/>
    </xf>
    <xf numFmtId="43" fontId="3" fillId="0" borderId="0" xfId="1" applyNumberFormat="1" applyFont="1" applyBorder="1" applyAlignment="1">
      <alignment vertical="center" wrapText="1"/>
    </xf>
    <xf numFmtId="43" fontId="3" fillId="0" borderId="0" xfId="1" applyNumberFormat="1" applyFont="1" applyAlignment="1">
      <alignment vertical="center"/>
    </xf>
    <xf numFmtId="43" fontId="2" fillId="0" borderId="5" xfId="1" applyNumberFormat="1" applyFont="1" applyBorder="1" applyAlignment="1">
      <alignment horizontal="right"/>
    </xf>
    <xf numFmtId="43" fontId="3" fillId="0" borderId="0" xfId="1" applyNumberFormat="1" applyFont="1" applyBorder="1" applyAlignment="1">
      <alignment vertical="center"/>
    </xf>
    <xf numFmtId="43" fontId="2" fillId="3" borderId="2" xfId="0" applyNumberFormat="1" applyFont="1" applyFill="1" applyBorder="1" applyAlignment="1">
      <alignment wrapText="1"/>
    </xf>
    <xf numFmtId="43" fontId="2" fillId="3" borderId="3" xfId="0" applyNumberFormat="1" applyFont="1" applyFill="1" applyBorder="1" applyAlignment="1">
      <alignment wrapText="1"/>
    </xf>
    <xf numFmtId="43" fontId="1" fillId="0" borderId="8" xfId="0" applyNumberFormat="1" applyFont="1" applyFill="1" applyBorder="1" applyAlignment="1">
      <alignment wrapText="1"/>
    </xf>
    <xf numFmtId="43" fontId="2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3" fillId="0" borderId="0" xfId="0" applyNumberFormat="1" applyFont="1" applyAlignment="1"/>
    <xf numFmtId="43" fontId="3" fillId="0" borderId="6" xfId="3" applyNumberFormat="1" applyFont="1" applyBorder="1" applyAlignment="1">
      <alignment vertical="top" wrapText="1"/>
    </xf>
    <xf numFmtId="43" fontId="2" fillId="0" borderId="6" xfId="3" applyNumberFormat="1" applyFont="1" applyBorder="1" applyAlignment="1">
      <alignment horizontal="right"/>
    </xf>
    <xf numFmtId="43" fontId="3" fillId="3" borderId="5" xfId="3" applyNumberFormat="1" applyFont="1" applyFill="1" applyBorder="1" applyAlignment="1" applyProtection="1">
      <alignment vertical="center"/>
      <protection locked="0"/>
    </xf>
    <xf numFmtId="43" fontId="2" fillId="3" borderId="5" xfId="3" applyNumberFormat="1" applyFont="1" applyFill="1" applyBorder="1" applyAlignment="1" applyProtection="1">
      <alignment horizontal="right"/>
      <protection locked="0"/>
    </xf>
    <xf numFmtId="43" fontId="3" fillId="0" borderId="5" xfId="3" applyNumberFormat="1" applyFont="1" applyBorder="1" applyAlignment="1">
      <alignment vertical="center" wrapText="1"/>
    </xf>
    <xf numFmtId="43" fontId="2" fillId="0" borderId="5" xfId="3" applyNumberFormat="1" applyFont="1" applyBorder="1" applyAlignment="1">
      <alignment horizontal="right"/>
    </xf>
    <xf numFmtId="43" fontId="3" fillId="3" borderId="4" xfId="3" applyNumberFormat="1" applyFont="1" applyFill="1" applyBorder="1" applyAlignment="1" applyProtection="1">
      <alignment vertical="center"/>
      <protection locked="0"/>
    </xf>
    <xf numFmtId="43" fontId="2" fillId="3" borderId="4" xfId="3" applyNumberFormat="1" applyFont="1" applyFill="1" applyBorder="1" applyAlignment="1" applyProtection="1">
      <alignment horizontal="right"/>
      <protection locked="0"/>
    </xf>
    <xf numFmtId="43" fontId="1" fillId="2" borderId="9" xfId="0" applyNumberFormat="1" applyFont="1" applyFill="1" applyBorder="1" applyAlignment="1">
      <alignment horizontal="left" vertical="center"/>
    </xf>
    <xf numFmtId="43" fontId="3" fillId="3" borderId="16" xfId="3" applyNumberFormat="1" applyFont="1" applyFill="1" applyBorder="1" applyAlignment="1" applyProtection="1">
      <alignment vertical="center"/>
      <protection locked="0"/>
    </xf>
    <xf numFmtId="43" fontId="3" fillId="3" borderId="0" xfId="3" applyNumberFormat="1" applyFont="1" applyFill="1" applyAlignment="1" applyProtection="1">
      <alignment vertical="center" wrapText="1"/>
      <protection locked="0"/>
    </xf>
    <xf numFmtId="43" fontId="3" fillId="3" borderId="13" xfId="3" applyNumberFormat="1" applyFont="1" applyFill="1" applyBorder="1" applyAlignment="1" applyProtection="1">
      <alignment vertical="center" wrapText="1"/>
      <protection locked="0"/>
    </xf>
    <xf numFmtId="43" fontId="13" fillId="0" borderId="6" xfId="3" applyNumberFormat="1" applyFont="1" applyBorder="1" applyAlignment="1">
      <alignment vertical="center" wrapText="1"/>
    </xf>
    <xf numFmtId="43" fontId="2" fillId="0" borderId="6" xfId="0" applyNumberFormat="1" applyFont="1" applyFill="1" applyBorder="1" applyAlignment="1">
      <alignment horizontal="right"/>
    </xf>
    <xf numFmtId="43" fontId="13" fillId="0" borderId="5" xfId="3" applyNumberFormat="1" applyFont="1" applyBorder="1" applyAlignment="1">
      <alignment vertical="center" wrapText="1"/>
    </xf>
    <xf numFmtId="43" fontId="2" fillId="0" borderId="5" xfId="0" applyNumberFormat="1" applyFont="1" applyFill="1" applyBorder="1" applyAlignment="1">
      <alignment horizontal="right"/>
    </xf>
    <xf numFmtId="43" fontId="13" fillId="0" borderId="4" xfId="3" applyNumberFormat="1" applyFont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right"/>
    </xf>
    <xf numFmtId="43" fontId="2" fillId="3" borderId="7" xfId="0" applyNumberFormat="1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4" fillId="2" borderId="9" xfId="0" applyNumberFormat="1" applyFont="1" applyFill="1" applyBorder="1" applyAlignment="1">
      <alignment horizontal="right"/>
    </xf>
    <xf numFmtId="43" fontId="2" fillId="3" borderId="7" xfId="0" applyNumberFormat="1" applyFont="1" applyFill="1" applyBorder="1" applyAlignment="1">
      <alignment horizontal="left" wrapText="1"/>
    </xf>
    <xf numFmtId="43" fontId="2" fillId="3" borderId="7" xfId="0" applyNumberFormat="1" applyFont="1" applyFill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43" fontId="2" fillId="0" borderId="11" xfId="0" applyNumberFormat="1" applyFont="1" applyBorder="1" applyAlignment="1">
      <alignment horizontal="right"/>
    </xf>
    <xf numFmtId="43" fontId="2" fillId="3" borderId="2" xfId="0" applyNumberFormat="1" applyFont="1" applyFill="1" applyBorder="1" applyAlignment="1">
      <alignment horizontal="left" wrapText="1"/>
    </xf>
    <xf numFmtId="43" fontId="2" fillId="3" borderId="2" xfId="0" applyNumberFormat="1" applyFont="1" applyFill="1" applyBorder="1" applyAlignment="1">
      <alignment horizontal="right"/>
    </xf>
    <xf numFmtId="43" fontId="2" fillId="0" borderId="5" xfId="0" applyNumberFormat="1" applyFont="1" applyBorder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0" borderId="3" xfId="0" applyNumberFormat="1" applyFont="1" applyFill="1" applyBorder="1" applyAlignment="1">
      <alignment horizontal="left" wrapText="1"/>
    </xf>
    <xf numFmtId="43" fontId="2" fillId="0" borderId="3" xfId="0" applyNumberFormat="1" applyFont="1" applyFill="1" applyBorder="1" applyAlignment="1">
      <alignment horizontal="right"/>
    </xf>
    <xf numFmtId="43" fontId="2" fillId="0" borderId="4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2" fillId="3" borderId="2" xfId="0" applyNumberFormat="1" applyFont="1" applyFill="1" applyBorder="1" applyAlignment="1"/>
    <xf numFmtId="43" fontId="2" fillId="3" borderId="3" xfId="0" applyNumberFormat="1" applyFont="1" applyFill="1" applyBorder="1" applyAlignment="1"/>
    <xf numFmtId="43" fontId="1" fillId="0" borderId="10" xfId="0" applyNumberFormat="1" applyFont="1" applyFill="1" applyBorder="1" applyAlignment="1"/>
    <xf numFmtId="43" fontId="3" fillId="0" borderId="0" xfId="3" applyNumberFormat="1" applyFont="1" applyBorder="1" applyAlignment="1">
      <alignment vertical="center" wrapText="1"/>
    </xf>
    <xf numFmtId="43" fontId="3" fillId="3" borderId="0" xfId="3" applyNumberFormat="1" applyFont="1" applyFill="1" applyAlignment="1" applyProtection="1">
      <alignment vertical="center"/>
      <protection locked="0"/>
    </xf>
    <xf numFmtId="43" fontId="3" fillId="0" borderId="0" xfId="3" applyNumberFormat="1" applyFont="1" applyAlignment="1">
      <alignment vertical="center" wrapText="1"/>
    </xf>
    <xf numFmtId="43" fontId="3" fillId="3" borderId="0" xfId="3" applyNumberFormat="1" applyFont="1" applyFill="1" applyBorder="1" applyAlignment="1" applyProtection="1">
      <alignment vertical="center"/>
      <protection locked="0"/>
    </xf>
    <xf numFmtId="43" fontId="1" fillId="0" borderId="0" xfId="0" applyNumberFormat="1" applyFon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left" vertical="center"/>
    </xf>
    <xf numFmtId="43" fontId="11" fillId="0" borderId="0" xfId="0" applyNumberFormat="1" applyFont="1" applyFill="1" applyBorder="1" applyAlignment="1"/>
    <xf numFmtId="43" fontId="3" fillId="0" borderId="0" xfId="0" applyNumberFormat="1" applyFont="1" applyBorder="1" applyAlignment="1"/>
    <xf numFmtId="43" fontId="2" fillId="0" borderId="0" xfId="0" applyNumberFormat="1" applyFont="1" applyFill="1" applyAlignment="1">
      <alignment horizontal="left"/>
    </xf>
    <xf numFmtId="43" fontId="18" fillId="3" borderId="0" xfId="0" applyNumberFormat="1" applyFont="1" applyFill="1"/>
    <xf numFmtId="43" fontId="2" fillId="0" borderId="6" xfId="7" applyNumberFormat="1" applyFont="1" applyBorder="1" applyAlignment="1">
      <alignment horizontal="right"/>
    </xf>
    <xf numFmtId="43" fontId="2" fillId="0" borderId="5" xfId="7" applyNumberFormat="1" applyFont="1" applyBorder="1" applyAlignment="1">
      <alignment horizontal="right"/>
    </xf>
    <xf numFmtId="43" fontId="2" fillId="0" borderId="4" xfId="7" applyNumberFormat="1" applyFont="1" applyBorder="1" applyAlignment="1">
      <alignment horizontal="right"/>
    </xf>
    <xf numFmtId="43" fontId="2" fillId="3" borderId="6" xfId="7" applyNumberFormat="1" applyFont="1" applyFill="1" applyBorder="1" applyAlignment="1">
      <alignment horizontal="right"/>
    </xf>
    <xf numFmtId="43" fontId="2" fillId="3" borderId="7" xfId="7" applyNumberFormat="1" applyFont="1" applyFill="1" applyBorder="1" applyAlignment="1">
      <alignment horizontal="right"/>
    </xf>
    <xf numFmtId="43" fontId="2" fillId="3" borderId="5" xfId="7" applyNumberFormat="1" applyFont="1" applyFill="1" applyBorder="1" applyAlignment="1">
      <alignment horizontal="right"/>
    </xf>
    <xf numFmtId="43" fontId="2" fillId="3" borderId="2" xfId="7" applyNumberFormat="1" applyFont="1" applyFill="1" applyBorder="1" applyAlignment="1">
      <alignment horizontal="right"/>
    </xf>
    <xf numFmtId="43" fontId="2" fillId="4" borderId="8" xfId="7" applyNumberFormat="1" applyFont="1" applyFill="1" applyBorder="1" applyAlignment="1">
      <alignment horizontal="right"/>
    </xf>
    <xf numFmtId="43" fontId="2" fillId="3" borderId="6" xfId="7" applyNumberFormat="1" applyFont="1" applyFill="1" applyBorder="1" applyAlignment="1"/>
    <xf numFmtId="43" fontId="2" fillId="3" borderId="7" xfId="7" applyNumberFormat="1" applyFont="1" applyFill="1" applyBorder="1" applyAlignment="1"/>
    <xf numFmtId="43" fontId="2" fillId="3" borderId="5" xfId="7" applyNumberFormat="1" applyFont="1" applyFill="1" applyBorder="1" applyAlignment="1"/>
    <xf numFmtId="43" fontId="2" fillId="3" borderId="2" xfId="7" applyNumberFormat="1" applyFont="1" applyFill="1" applyBorder="1" applyAlignment="1"/>
    <xf numFmtId="43" fontId="1" fillId="0" borderId="6" xfId="0" applyNumberFormat="1" applyFont="1" applyFill="1" applyBorder="1" applyAlignment="1">
      <alignment horizontal="center" vertical="center" wrapText="1"/>
    </xf>
    <xf numFmtId="43" fontId="16" fillId="0" borderId="0" xfId="0" applyNumberFormat="1" applyFont="1"/>
    <xf numFmtId="43" fontId="8" fillId="0" borderId="0" xfId="0" applyNumberFormat="1" applyFont="1"/>
    <xf numFmtId="43" fontId="2" fillId="0" borderId="0" xfId="0" applyNumberFormat="1" applyFont="1" applyAlignment="1">
      <alignment horizontal="left" vertical="center"/>
    </xf>
    <xf numFmtId="43" fontId="2" fillId="0" borderId="0" xfId="0" applyNumberFormat="1" applyFont="1"/>
    <xf numFmtId="43" fontId="3" fillId="0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" fontId="3" fillId="3" borderId="0" xfId="1" applyNumberFormat="1" applyFont="1" applyFill="1" applyAlignment="1">
      <alignment horizontal="left"/>
    </xf>
    <xf numFmtId="4" fontId="3" fillId="3" borderId="0" xfId="1" applyNumberFormat="1" applyFont="1" applyFill="1"/>
    <xf numFmtId="0" fontId="3" fillId="3" borderId="0" xfId="1" applyFont="1" applyFill="1" applyAlignment="1">
      <alignment horizontal="left"/>
    </xf>
    <xf numFmtId="4" fontId="3" fillId="3" borderId="0" xfId="1" applyNumberFormat="1" applyFont="1" applyFill="1" applyAlignment="1">
      <alignment horizontal="left" vertical="center"/>
    </xf>
    <xf numFmtId="0" fontId="3" fillId="3" borderId="0" xfId="1" applyFont="1" applyFill="1"/>
    <xf numFmtId="4" fontId="3" fillId="3" borderId="0" xfId="1" applyNumberFormat="1" applyFont="1" applyFill="1" applyAlignment="1">
      <alignment vertical="center"/>
    </xf>
    <xf numFmtId="49" fontId="2" fillId="0" borderId="0" xfId="0" applyNumberFormat="1" applyFont="1"/>
    <xf numFmtId="43" fontId="1" fillId="0" borderId="6" xfId="0" applyNumberFormat="1" applyFont="1" applyFill="1" applyBorder="1" applyAlignment="1">
      <alignment horizontal="center"/>
    </xf>
    <xf numFmtId="43" fontId="1" fillId="0" borderId="5" xfId="0" applyNumberFormat="1" applyFont="1" applyFill="1" applyBorder="1" applyAlignment="1">
      <alignment horizontal="center"/>
    </xf>
    <xf numFmtId="43" fontId="1" fillId="0" borderId="7" xfId="0" applyNumberFormat="1" applyFont="1" applyFill="1" applyBorder="1" applyAlignment="1">
      <alignment horizontal="center"/>
    </xf>
    <xf numFmtId="43" fontId="1" fillId="0" borderId="4" xfId="0" applyNumberFormat="1" applyFont="1" applyFill="1" applyBorder="1" applyAlignment="1"/>
    <xf numFmtId="43" fontId="1" fillId="0" borderId="3" xfId="0" applyNumberFormat="1" applyFont="1" applyFill="1" applyBorder="1" applyAlignment="1">
      <alignment horizontal="center"/>
    </xf>
    <xf numFmtId="43" fontId="1" fillId="0" borderId="7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center"/>
    </xf>
    <xf numFmtId="43" fontId="1" fillId="0" borderId="5" xfId="0" applyNumberFormat="1" applyFont="1" applyFill="1" applyBorder="1" applyAlignment="1"/>
    <xf numFmtId="43" fontId="1" fillId="0" borderId="5" xfId="1" applyNumberFormat="1" applyFont="1" applyFill="1" applyBorder="1" applyAlignment="1">
      <alignment horizontal="center" vertical="center" wrapText="1"/>
    </xf>
    <xf numFmtId="43" fontId="1" fillId="0" borderId="9" xfId="0" applyNumberFormat="1" applyFont="1" applyFill="1" applyBorder="1" applyAlignment="1">
      <alignment horizontal="left" vertical="center"/>
    </xf>
    <xf numFmtId="43" fontId="1" fillId="0" borderId="9" xfId="0" applyNumberFormat="1" applyFont="1" applyFill="1" applyBorder="1" applyAlignment="1">
      <alignment horizontal="right"/>
    </xf>
    <xf numFmtId="43" fontId="1" fillId="0" borderId="6" xfId="0" applyNumberFormat="1" applyFont="1" applyFill="1" applyBorder="1" applyAlignment="1">
      <alignment horizontal="right"/>
    </xf>
    <xf numFmtId="43" fontId="12" fillId="0" borderId="9" xfId="3" applyNumberFormat="1" applyFont="1" applyFill="1" applyBorder="1" applyAlignment="1">
      <alignment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13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horizontal="center" vertical="center" wrapText="1"/>
    </xf>
    <xf numFmtId="43" fontId="1" fillId="0" borderId="15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vertical="center" wrapText="1"/>
    </xf>
    <xf numFmtId="43" fontId="1" fillId="0" borderId="9" xfId="0" applyNumberFormat="1" applyFont="1" applyFill="1" applyBorder="1" applyAlignment="1">
      <alignment horizontal="left" vertical="center" wrapText="1"/>
    </xf>
    <xf numFmtId="43" fontId="1" fillId="0" borderId="9" xfId="0" applyNumberFormat="1" applyFont="1" applyFill="1" applyBorder="1" applyAlignment="1">
      <alignment horizontal="center" vertical="center"/>
    </xf>
    <xf numFmtId="43" fontId="1" fillId="0" borderId="11" xfId="0" applyNumberFormat="1" applyFont="1" applyFill="1" applyBorder="1" applyAlignment="1">
      <alignment horizontal="center"/>
    </xf>
    <xf numFmtId="43" fontId="1" fillId="0" borderId="6" xfId="1" applyNumberFormat="1" applyFont="1" applyFill="1" applyBorder="1" applyAlignment="1">
      <alignment horizontal="center" vertical="top" wrapText="1"/>
    </xf>
    <xf numFmtId="43" fontId="1" fillId="0" borderId="13" xfId="0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center" vertical="top" wrapText="1"/>
    </xf>
    <xf numFmtId="43" fontId="1" fillId="0" borderId="15" xfId="0" applyNumberFormat="1" applyFont="1" applyFill="1" applyBorder="1" applyAlignment="1"/>
    <xf numFmtId="43" fontId="1" fillId="0" borderId="4" xfId="0" applyNumberFormat="1" applyFont="1" applyFill="1" applyBorder="1" applyAlignment="1">
      <alignment horizontal="center"/>
    </xf>
    <xf numFmtId="43" fontId="1" fillId="0" borderId="15" xfId="0" applyNumberFormat="1" applyFont="1" applyFill="1" applyBorder="1" applyAlignment="1">
      <alignment horizontal="center"/>
    </xf>
    <xf numFmtId="43" fontId="1" fillId="0" borderId="4" xfId="1" applyNumberFormat="1" applyFont="1" applyFill="1" applyBorder="1" applyAlignment="1">
      <alignment horizontal="center" vertical="top" wrapText="1"/>
    </xf>
    <xf numFmtId="43" fontId="1" fillId="0" borderId="14" xfId="0" applyNumberFormat="1" applyFont="1" applyFill="1" applyBorder="1" applyAlignment="1">
      <alignment horizontal="right"/>
    </xf>
    <xf numFmtId="43" fontId="3" fillId="0" borderId="0" xfId="3" applyNumberFormat="1" applyFont="1" applyFill="1" applyAlignment="1">
      <alignment vertical="center"/>
    </xf>
    <xf numFmtId="0" fontId="3" fillId="3" borderId="0" xfId="0" applyFont="1" applyFill="1" applyAlignment="1">
      <alignment horizontal="left"/>
    </xf>
    <xf numFmtId="43" fontId="3" fillId="0" borderId="0" xfId="0" applyNumberFormat="1" applyFont="1" applyFill="1" applyAlignment="1">
      <alignment horizontal="left"/>
    </xf>
    <xf numFmtId="4" fontId="3" fillId="3" borderId="0" xfId="1" applyNumberFormat="1" applyFont="1" applyFill="1" applyAlignment="1">
      <alignment horizontal="left" vertical="center"/>
    </xf>
    <xf numFmtId="4" fontId="3" fillId="3" borderId="0" xfId="1" applyNumberFormat="1" applyFont="1" applyFill="1" applyAlignment="1">
      <alignment horizontal="left"/>
    </xf>
    <xf numFmtId="43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43" fontId="1" fillId="0" borderId="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left" vertical="center"/>
    </xf>
    <xf numFmtId="43" fontId="1" fillId="0" borderId="8" xfId="0" applyNumberFormat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43" fontId="1" fillId="0" borderId="11" xfId="0" applyNumberFormat="1" applyFont="1" applyFill="1" applyBorder="1" applyAlignment="1">
      <alignment horizontal="center" vertical="center" wrapText="1"/>
    </xf>
    <xf numFmtId="43" fontId="1" fillId="0" borderId="13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6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8" xfId="0" applyNumberFormat="1" applyFont="1" applyFill="1" applyBorder="1" applyAlignment="1">
      <alignment horizontal="center" vertical="center" wrapText="1"/>
    </xf>
    <xf numFmtId="43" fontId="1" fillId="0" borderId="10" xfId="0" applyNumberFormat="1" applyFont="1" applyFill="1" applyBorder="1" applyAlignment="1">
      <alignment horizontal="center" vertical="center" wrapText="1"/>
    </xf>
    <xf numFmtId="43" fontId="1" fillId="0" borderId="14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horizontal="center" vertical="center" wrapText="1"/>
    </xf>
    <xf numFmtId="43" fontId="1" fillId="0" borderId="7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3" fontId="1" fillId="0" borderId="6" xfId="1" applyNumberFormat="1" applyFont="1" applyFill="1" applyBorder="1" applyAlignment="1">
      <alignment horizontal="center" vertical="center" wrapText="1"/>
    </xf>
    <xf numFmtId="43" fontId="1" fillId="0" borderId="5" xfId="1" applyNumberFormat="1" applyFont="1" applyFill="1" applyBorder="1" applyAlignment="1">
      <alignment horizontal="center" vertical="center" wrapText="1"/>
    </xf>
    <xf numFmtId="43" fontId="1" fillId="0" borderId="14" xfId="0" applyNumberFormat="1" applyFont="1" applyFill="1" applyBorder="1" applyAlignment="1">
      <alignment horizontal="center" vertical="center"/>
    </xf>
    <xf numFmtId="43" fontId="4" fillId="0" borderId="6" xfId="0" applyNumberFormat="1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4 2 3" xfId="3"/>
    <cellStyle name="Separador de milhares 2" xfId="4"/>
    <cellStyle name="Vírgula 2" xfId="5"/>
    <cellStyle name="Vírgula 2 2" xfId="6"/>
    <cellStyle name="Vírgula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K1365"/>
  <sheetViews>
    <sheetView showGridLines="0" tabSelected="1" zoomScaleNormal="100" workbookViewId="0"/>
  </sheetViews>
  <sheetFormatPr defaultRowHeight="12.75" x14ac:dyDescent="0.2"/>
  <cols>
    <col min="1" max="1" width="78.42578125" style="25" customWidth="1"/>
    <col min="2" max="2" width="17.85546875" style="25" customWidth="1"/>
    <col min="3" max="3" width="16.7109375" style="25" customWidth="1"/>
    <col min="4" max="11" width="14.85546875" style="25" customWidth="1"/>
    <col min="12" max="16384" width="9.140625" style="25"/>
  </cols>
  <sheetData>
    <row r="2" spans="1:7" ht="25.5" customHeight="1" x14ac:dyDescent="0.35">
      <c r="A2" s="100" t="s">
        <v>165</v>
      </c>
    </row>
    <row r="3" spans="1:7" ht="15.75" customHeight="1" x14ac:dyDescent="0.25">
      <c r="A3" s="101" t="s">
        <v>166</v>
      </c>
    </row>
    <row r="4" spans="1:7" ht="15.75" customHeight="1" x14ac:dyDescent="0.25">
      <c r="A4" s="101" t="s">
        <v>167</v>
      </c>
    </row>
    <row r="5" spans="1:7" ht="15.75" customHeight="1" x14ac:dyDescent="0.25">
      <c r="A5" s="101" t="s">
        <v>168</v>
      </c>
    </row>
    <row r="6" spans="1:7" ht="15.75" x14ac:dyDescent="0.25">
      <c r="A6" s="15" t="s">
        <v>44</v>
      </c>
      <c r="B6" s="24"/>
      <c r="C6" s="24"/>
      <c r="D6" s="24"/>
      <c r="E6" s="24"/>
    </row>
    <row r="7" spans="1:7" x14ac:dyDescent="0.2">
      <c r="A7" s="14"/>
      <c r="B7" s="14"/>
      <c r="C7" s="14"/>
      <c r="D7" s="14"/>
      <c r="E7" s="14"/>
    </row>
    <row r="8" spans="1:7" x14ac:dyDescent="0.2">
      <c r="A8" s="85" t="s">
        <v>165</v>
      </c>
      <c r="B8" s="16"/>
      <c r="C8" s="16"/>
      <c r="D8" s="16"/>
      <c r="E8" s="16"/>
      <c r="F8" s="16"/>
      <c r="G8" s="16"/>
    </row>
    <row r="9" spans="1:7" x14ac:dyDescent="0.2">
      <c r="A9" s="16" t="s">
        <v>0</v>
      </c>
      <c r="B9" s="16"/>
      <c r="C9" s="16"/>
      <c r="D9" s="16"/>
      <c r="E9" s="16"/>
      <c r="F9" s="16"/>
      <c r="G9" s="16"/>
    </row>
    <row r="10" spans="1:7" x14ac:dyDescent="0.2">
      <c r="A10" s="17" t="s">
        <v>27</v>
      </c>
      <c r="B10" s="17"/>
      <c r="C10" s="17"/>
      <c r="D10" s="17"/>
      <c r="E10" s="17"/>
      <c r="F10" s="17"/>
      <c r="G10" s="17"/>
    </row>
    <row r="11" spans="1:7" x14ac:dyDescent="0.2">
      <c r="A11" s="148" t="s">
        <v>1</v>
      </c>
      <c r="B11" s="148"/>
      <c r="C11" s="148"/>
      <c r="D11" s="148"/>
      <c r="E11" s="148"/>
      <c r="F11" s="148"/>
      <c r="G11" s="148"/>
    </row>
    <row r="12" spans="1:7" s="14" customFormat="1" x14ac:dyDescent="0.2">
      <c r="A12" s="104" t="s">
        <v>181</v>
      </c>
      <c r="B12" s="104"/>
      <c r="C12" s="104"/>
      <c r="D12" s="104"/>
      <c r="E12" s="104"/>
    </row>
    <row r="13" spans="1:7" x14ac:dyDescent="0.2">
      <c r="A13" s="23" t="s">
        <v>169</v>
      </c>
      <c r="B13" s="22" t="str">
        <f>IF(IFERROR(SEARCH("SEMESTRE",A13,1),0)&gt;0,"Semestre",IF(IFERROR(SEARCH("QUADRIMESTRE",A13,1),0)&gt;0,"Quadrimestre",IF(IFERROR(SEARCH("TRIMESTRE",A13,1),0)&gt;0,"Trimestre",IF(IFERROR(SEARCH("BIMESTRE",A13,1),0)&gt;0,"Bimestre","Mês"))))</f>
        <v>Bimestre</v>
      </c>
      <c r="C13" s="14"/>
      <c r="D13" s="14"/>
      <c r="E13" s="14"/>
      <c r="F13" s="14"/>
      <c r="G13" s="14"/>
    </row>
    <row r="14" spans="1:7" hidden="1" x14ac:dyDescent="0.2">
      <c r="A14" s="148"/>
      <c r="B14" s="148"/>
      <c r="C14" s="148"/>
      <c r="D14" s="148"/>
      <c r="E14" s="148"/>
      <c r="F14" s="148"/>
      <c r="G14" s="148"/>
    </row>
    <row r="15" spans="1:7" hidden="1" x14ac:dyDescent="0.2">
      <c r="A15" s="148"/>
      <c r="B15" s="148"/>
      <c r="C15" s="148"/>
      <c r="D15" s="148"/>
      <c r="E15" s="148"/>
      <c r="F15" s="148"/>
      <c r="G15" s="148"/>
    </row>
    <row r="16" spans="1:7" x14ac:dyDescent="0.2">
      <c r="A16" s="14"/>
      <c r="B16" s="14"/>
      <c r="C16" s="14"/>
      <c r="D16" s="14"/>
      <c r="E16" s="14"/>
    </row>
    <row r="17" spans="1:7" x14ac:dyDescent="0.2">
      <c r="A17" s="26" t="s">
        <v>34</v>
      </c>
      <c r="B17" s="18"/>
      <c r="C17" s="18"/>
      <c r="D17" s="18"/>
      <c r="E17" s="19" t="s">
        <v>35</v>
      </c>
    </row>
    <row r="18" spans="1:7" x14ac:dyDescent="0.2">
      <c r="A18" s="162" t="s">
        <v>28</v>
      </c>
      <c r="B18" s="115" t="s">
        <v>2</v>
      </c>
      <c r="C18" s="115" t="s">
        <v>2</v>
      </c>
      <c r="D18" s="154" t="s">
        <v>3</v>
      </c>
      <c r="E18" s="155"/>
    </row>
    <row r="19" spans="1:7" x14ac:dyDescent="0.2">
      <c r="A19" s="163"/>
      <c r="B19" s="116" t="s">
        <v>4</v>
      </c>
      <c r="C19" s="116" t="s">
        <v>5</v>
      </c>
      <c r="D19" s="117" t="str">
        <f>CONCATENATE("Até o  ", B13)</f>
        <v>Até o  Bimestre</v>
      </c>
      <c r="E19" s="115" t="s">
        <v>6</v>
      </c>
    </row>
    <row r="20" spans="1:7" x14ac:dyDescent="0.2">
      <c r="A20" s="167"/>
      <c r="B20" s="118"/>
      <c r="C20" s="119" t="s">
        <v>7</v>
      </c>
      <c r="D20" s="119" t="s">
        <v>8</v>
      </c>
      <c r="E20" s="116" t="s">
        <v>17</v>
      </c>
      <c r="G20" s="27"/>
    </row>
    <row r="21" spans="1:7" x14ac:dyDescent="0.2">
      <c r="A21" s="28" t="s">
        <v>60</v>
      </c>
      <c r="B21" s="6">
        <f>B22+B25+B28+B31</f>
        <v>286915000</v>
      </c>
      <c r="C21" s="6">
        <f>C22+C25+C28+C31</f>
        <v>300448000</v>
      </c>
      <c r="D21" s="6">
        <f>D22+D25+D28+D31</f>
        <v>197824165.88</v>
      </c>
      <c r="E21" s="6">
        <f t="shared" ref="E21:E41" si="0">IF(C21&gt;0,D21/C21*100,0)</f>
        <v>65.843062985940989</v>
      </c>
      <c r="G21" s="27"/>
    </row>
    <row r="22" spans="1:7" x14ac:dyDescent="0.2">
      <c r="A22" s="29" t="s">
        <v>48</v>
      </c>
      <c r="B22" s="30">
        <f>SUM(B23:B24)</f>
        <v>125330000</v>
      </c>
      <c r="C22" s="30">
        <f>SUM(C23:C24)</f>
        <v>125330000</v>
      </c>
      <c r="D22" s="30">
        <f>SUM(D23:D24)</f>
        <v>88952364.340000004</v>
      </c>
      <c r="E22" s="30">
        <f t="shared" si="0"/>
        <v>70.974518742519749</v>
      </c>
      <c r="F22" s="31"/>
      <c r="G22" s="27"/>
    </row>
    <row r="23" spans="1:7" x14ac:dyDescent="0.2">
      <c r="A23" s="32" t="s">
        <v>49</v>
      </c>
      <c r="B23" s="33">
        <v>109000000</v>
      </c>
      <c r="C23" s="33">
        <v>109000000</v>
      </c>
      <c r="D23" s="33">
        <v>72812337.560000002</v>
      </c>
      <c r="E23" s="33">
        <f t="shared" si="0"/>
        <v>66.800309688073398</v>
      </c>
      <c r="F23" s="34"/>
      <c r="G23" s="27"/>
    </row>
    <row r="24" spans="1:7" x14ac:dyDescent="0.2">
      <c r="A24" s="32" t="s">
        <v>50</v>
      </c>
      <c r="B24" s="33">
        <v>16330000</v>
      </c>
      <c r="C24" s="33">
        <v>16330000</v>
      </c>
      <c r="D24" s="33">
        <v>16140026.779999999</v>
      </c>
      <c r="E24" s="33">
        <f t="shared" si="0"/>
        <v>98.83666123698714</v>
      </c>
      <c r="F24" s="34"/>
      <c r="G24" s="27"/>
    </row>
    <row r="25" spans="1:7" x14ac:dyDescent="0.2">
      <c r="A25" s="32" t="s">
        <v>51</v>
      </c>
      <c r="B25" s="33">
        <f>SUM(B26:B27)</f>
        <v>30405000</v>
      </c>
      <c r="C25" s="33">
        <f>SUM(C26:C27)</f>
        <v>43705000</v>
      </c>
      <c r="D25" s="33">
        <f>SUM(D26:D27)</f>
        <v>32811080.23</v>
      </c>
      <c r="E25" s="33">
        <f t="shared" si="0"/>
        <v>75.073973755863179</v>
      </c>
      <c r="F25" s="34"/>
      <c r="G25" s="27"/>
    </row>
    <row r="26" spans="1:7" x14ac:dyDescent="0.2">
      <c r="A26" s="32" t="s">
        <v>52</v>
      </c>
      <c r="B26" s="33">
        <v>30000000</v>
      </c>
      <c r="C26" s="33">
        <v>43300000</v>
      </c>
      <c r="D26" s="33">
        <v>32750050.059999999</v>
      </c>
      <c r="E26" s="33">
        <f t="shared" si="0"/>
        <v>75.635219538106242</v>
      </c>
      <c r="F26" s="34"/>
      <c r="G26" s="27"/>
    </row>
    <row r="27" spans="1:7" x14ac:dyDescent="0.2">
      <c r="A27" s="32" t="s">
        <v>53</v>
      </c>
      <c r="B27" s="33">
        <v>405000</v>
      </c>
      <c r="C27" s="33">
        <v>405000</v>
      </c>
      <c r="D27" s="33">
        <v>61030.17</v>
      </c>
      <c r="E27" s="33">
        <f t="shared" si="0"/>
        <v>15.069177777777778</v>
      </c>
      <c r="F27" s="34"/>
      <c r="G27" s="27"/>
    </row>
    <row r="28" spans="1:7" x14ac:dyDescent="0.2">
      <c r="A28" s="32" t="s">
        <v>54</v>
      </c>
      <c r="B28" s="33">
        <f>SUM(B29:B30)</f>
        <v>90380000</v>
      </c>
      <c r="C28" s="33">
        <f>SUM(C29:C30)</f>
        <v>90380000</v>
      </c>
      <c r="D28" s="33">
        <f>SUM(D29:D30)</f>
        <v>57823854.480000004</v>
      </c>
      <c r="E28" s="33">
        <f t="shared" si="0"/>
        <v>63.978595352954194</v>
      </c>
      <c r="F28" s="34"/>
      <c r="G28" s="27"/>
    </row>
    <row r="29" spans="1:7" x14ac:dyDescent="0.2">
      <c r="A29" s="32" t="s">
        <v>55</v>
      </c>
      <c r="B29" s="33">
        <v>85500000</v>
      </c>
      <c r="C29" s="33">
        <v>85500000</v>
      </c>
      <c r="D29" s="33">
        <v>54418182.990000002</v>
      </c>
      <c r="E29" s="33">
        <f t="shared" si="0"/>
        <v>63.646997649122802</v>
      </c>
      <c r="F29" s="34"/>
      <c r="G29" s="27"/>
    </row>
    <row r="30" spans="1:7" x14ac:dyDescent="0.2">
      <c r="A30" s="32" t="s">
        <v>56</v>
      </c>
      <c r="B30" s="33">
        <v>4880000</v>
      </c>
      <c r="C30" s="33">
        <v>4880000</v>
      </c>
      <c r="D30" s="33">
        <v>3405671.49</v>
      </c>
      <c r="E30" s="33">
        <f t="shared" si="0"/>
        <v>69.788350204918032</v>
      </c>
      <c r="F30" s="34"/>
      <c r="G30" s="27"/>
    </row>
    <row r="31" spans="1:7" x14ac:dyDescent="0.2">
      <c r="A31" s="32" t="s">
        <v>73</v>
      </c>
      <c r="B31" s="33">
        <v>40800000</v>
      </c>
      <c r="C31" s="33">
        <v>41033000</v>
      </c>
      <c r="D31" s="33">
        <v>18236866.829999998</v>
      </c>
      <c r="E31" s="33">
        <f t="shared" si="0"/>
        <v>44.444390685545777</v>
      </c>
      <c r="F31" s="34"/>
      <c r="G31" s="27"/>
    </row>
    <row r="32" spans="1:7" x14ac:dyDescent="0.2">
      <c r="A32" s="35" t="s">
        <v>37</v>
      </c>
      <c r="B32" s="8">
        <f>SUM(B33:B38)</f>
        <v>401805000</v>
      </c>
      <c r="C32" s="8">
        <f>SUM(C33:C38)</f>
        <v>441247000</v>
      </c>
      <c r="D32" s="8">
        <f>SUM(D33:D38)</f>
        <v>260771925</v>
      </c>
      <c r="E32" s="8">
        <f t="shared" si="0"/>
        <v>59.098855063037256</v>
      </c>
      <c r="G32" s="27"/>
    </row>
    <row r="33" spans="1:10" x14ac:dyDescent="0.2">
      <c r="A33" s="35" t="s">
        <v>38</v>
      </c>
      <c r="B33" s="8">
        <v>71000000</v>
      </c>
      <c r="C33" s="8">
        <v>71000000</v>
      </c>
      <c r="D33" s="8">
        <v>44533720.899999999</v>
      </c>
      <c r="E33" s="8">
        <f t="shared" si="0"/>
        <v>62.723550563380279</v>
      </c>
    </row>
    <row r="34" spans="1:10" x14ac:dyDescent="0.2">
      <c r="A34" s="35" t="s">
        <v>39</v>
      </c>
      <c r="B34" s="8">
        <v>1000000</v>
      </c>
      <c r="C34" s="8">
        <v>1000000</v>
      </c>
      <c r="D34" s="8">
        <v>51498.68</v>
      </c>
      <c r="E34" s="8">
        <f t="shared" si="0"/>
        <v>5.1498679999999997</v>
      </c>
    </row>
    <row r="35" spans="1:10" x14ac:dyDescent="0.2">
      <c r="A35" s="35" t="s">
        <v>40</v>
      </c>
      <c r="B35" s="8">
        <v>66000000</v>
      </c>
      <c r="C35" s="8">
        <v>66000000</v>
      </c>
      <c r="D35" s="8">
        <v>60496429.939999998</v>
      </c>
      <c r="E35" s="8">
        <f t="shared" si="0"/>
        <v>91.661257484848477</v>
      </c>
    </row>
    <row r="36" spans="1:10" x14ac:dyDescent="0.2">
      <c r="A36" s="35" t="s">
        <v>41</v>
      </c>
      <c r="B36" s="8">
        <v>262000000</v>
      </c>
      <c r="C36" s="8">
        <v>301442000</v>
      </c>
      <c r="D36" s="8">
        <v>154457143.37</v>
      </c>
      <c r="E36" s="8">
        <f t="shared" si="0"/>
        <v>51.239423627099079</v>
      </c>
    </row>
    <row r="37" spans="1:10" x14ac:dyDescent="0.2">
      <c r="A37" s="35" t="s">
        <v>30</v>
      </c>
      <c r="B37" s="8">
        <v>1800000</v>
      </c>
      <c r="C37" s="8">
        <v>1800000</v>
      </c>
      <c r="D37" s="8">
        <v>1233132.1100000001</v>
      </c>
      <c r="E37" s="8">
        <f t="shared" si="0"/>
        <v>68.507339444444455</v>
      </c>
    </row>
    <row r="38" spans="1:10" x14ac:dyDescent="0.2">
      <c r="A38" s="35" t="s">
        <v>31</v>
      </c>
      <c r="B38" s="8">
        <f>SUM(B39:B40)</f>
        <v>5000</v>
      </c>
      <c r="C38" s="8">
        <f>SUM(C39:C40)</f>
        <v>5000</v>
      </c>
      <c r="D38" s="8">
        <f>SUM(D39:D40)</f>
        <v>0</v>
      </c>
      <c r="E38" s="8">
        <f t="shared" si="0"/>
        <v>0</v>
      </c>
    </row>
    <row r="39" spans="1:10" x14ac:dyDescent="0.2">
      <c r="A39" s="35" t="s">
        <v>32</v>
      </c>
      <c r="B39" s="8">
        <v>5000</v>
      </c>
      <c r="C39" s="8">
        <v>5000</v>
      </c>
      <c r="D39" s="8">
        <v>0</v>
      </c>
      <c r="E39" s="8">
        <f t="shared" si="0"/>
        <v>0</v>
      </c>
    </row>
    <row r="40" spans="1:10" x14ac:dyDescent="0.2">
      <c r="A40" s="36" t="s">
        <v>33</v>
      </c>
      <c r="B40" s="13"/>
      <c r="C40" s="13"/>
      <c r="D40" s="13"/>
      <c r="E40" s="13">
        <f t="shared" si="0"/>
        <v>0</v>
      </c>
    </row>
    <row r="41" spans="1:10" ht="21.75" x14ac:dyDescent="0.2">
      <c r="A41" s="37" t="s">
        <v>61</v>
      </c>
      <c r="B41" s="9">
        <f>B21+B32</f>
        <v>688720000</v>
      </c>
      <c r="C41" s="9">
        <f>C21+C32</f>
        <v>741695000</v>
      </c>
      <c r="D41" s="9">
        <f>D21+D32</f>
        <v>458596090.88</v>
      </c>
      <c r="E41" s="13">
        <f t="shared" si="0"/>
        <v>61.830818716588354</v>
      </c>
    </row>
    <row r="42" spans="1:10" x14ac:dyDescent="0.2">
      <c r="A42" s="38"/>
      <c r="B42" s="39"/>
      <c r="C42" s="38"/>
      <c r="D42" s="38"/>
      <c r="E42" s="38"/>
      <c r="F42" s="38"/>
      <c r="G42" s="38"/>
      <c r="H42" s="40"/>
    </row>
    <row r="43" spans="1:10" ht="31.5" customHeight="1" x14ac:dyDescent="0.2">
      <c r="A43" s="120" t="s">
        <v>62</v>
      </c>
      <c r="B43" s="115" t="s">
        <v>10</v>
      </c>
      <c r="C43" s="115" t="s">
        <v>10</v>
      </c>
      <c r="D43" s="157" t="s">
        <v>11</v>
      </c>
      <c r="E43" s="172"/>
      <c r="F43" s="157" t="s">
        <v>12</v>
      </c>
      <c r="G43" s="172"/>
      <c r="H43" s="157" t="s">
        <v>57</v>
      </c>
      <c r="I43" s="172"/>
      <c r="J43" s="170" t="s">
        <v>47</v>
      </c>
    </row>
    <row r="44" spans="1:10" x14ac:dyDescent="0.2">
      <c r="A44" s="121" t="s">
        <v>20</v>
      </c>
      <c r="B44" s="116" t="s">
        <v>4</v>
      </c>
      <c r="C44" s="116" t="s">
        <v>5</v>
      </c>
      <c r="D44" s="115" t="str">
        <f>CONCATENATE("Até o  ", B13)</f>
        <v>Até o  Bimestre</v>
      </c>
      <c r="E44" s="122" t="s">
        <v>6</v>
      </c>
      <c r="F44" s="115" t="str">
        <f>CONCATENATE("Até o  ", B13)</f>
        <v>Até o  Bimestre</v>
      </c>
      <c r="G44" s="122" t="s">
        <v>6</v>
      </c>
      <c r="H44" s="115" t="str">
        <f>CONCATENATE("Até o  ", B13)</f>
        <v>Até o  Bimestre</v>
      </c>
      <c r="I44" s="122" t="s">
        <v>6</v>
      </c>
      <c r="J44" s="171"/>
    </row>
    <row r="45" spans="1:10" x14ac:dyDescent="0.2">
      <c r="A45" s="121"/>
      <c r="B45" s="123"/>
      <c r="C45" s="116" t="s">
        <v>9</v>
      </c>
      <c r="D45" s="116" t="s">
        <v>13</v>
      </c>
      <c r="E45" s="81" t="s">
        <v>18</v>
      </c>
      <c r="F45" s="116" t="s">
        <v>14</v>
      </c>
      <c r="G45" s="81" t="s">
        <v>58</v>
      </c>
      <c r="H45" s="116" t="s">
        <v>19</v>
      </c>
      <c r="I45" s="81" t="s">
        <v>59</v>
      </c>
      <c r="J45" s="124" t="s">
        <v>15</v>
      </c>
    </row>
    <row r="46" spans="1:10" x14ac:dyDescent="0.2">
      <c r="A46" s="41" t="s">
        <v>63</v>
      </c>
      <c r="B46" s="42">
        <f>SUM(B47:B48)</f>
        <v>37427000</v>
      </c>
      <c r="C46" s="42">
        <f>SUM(C47:C48)</f>
        <v>38134003.850000001</v>
      </c>
      <c r="D46" s="42">
        <f>SUM(D47:D48)</f>
        <v>19701522.59</v>
      </c>
      <c r="E46" s="42">
        <f t="shared" ref="E46:E67" si="1">IF(C46&gt;0,D46/C46*100,0)</f>
        <v>51.663923535267585</v>
      </c>
      <c r="F46" s="42">
        <f>SUM(F47:F48)</f>
        <v>18166945.18</v>
      </c>
      <c r="G46" s="6">
        <f t="shared" ref="G46:G67" si="2">IF(C46&gt;0,F46/C46*100,0)</f>
        <v>47.639752834398472</v>
      </c>
      <c r="H46" s="6">
        <f>SUM(H47:H48)</f>
        <v>15640554.960000001</v>
      </c>
      <c r="I46" s="6">
        <f t="shared" ref="I46:I67" si="3">IF(C46&gt;0,H46/C46*100,0)</f>
        <v>41.014720147200066</v>
      </c>
      <c r="J46" s="87">
        <f>SUM(J47:J48)</f>
        <v>0</v>
      </c>
    </row>
    <row r="47" spans="1:10" x14ac:dyDescent="0.2">
      <c r="A47" s="43" t="s">
        <v>64</v>
      </c>
      <c r="B47" s="44">
        <v>37326000</v>
      </c>
      <c r="C47" s="44">
        <v>38033003.850000001</v>
      </c>
      <c r="D47" s="44">
        <v>19696172.59</v>
      </c>
      <c r="E47" s="44">
        <f t="shared" si="1"/>
        <v>51.787054915989764</v>
      </c>
      <c r="F47" s="44">
        <v>18161970.18</v>
      </c>
      <c r="G47" s="8">
        <f t="shared" si="2"/>
        <v>47.753183660248801</v>
      </c>
      <c r="H47" s="8">
        <v>15635579.960000001</v>
      </c>
      <c r="I47" s="8">
        <f t="shared" si="3"/>
        <v>41.110557613765764</v>
      </c>
      <c r="J47" s="88"/>
    </row>
    <row r="48" spans="1:10" x14ac:dyDescent="0.2">
      <c r="A48" s="43" t="s">
        <v>65</v>
      </c>
      <c r="B48" s="44">
        <v>101000</v>
      </c>
      <c r="C48" s="44">
        <v>101000</v>
      </c>
      <c r="D48" s="44">
        <v>5350</v>
      </c>
      <c r="E48" s="44">
        <f t="shared" si="1"/>
        <v>5.2970297029702973</v>
      </c>
      <c r="F48" s="44">
        <v>4975</v>
      </c>
      <c r="G48" s="8">
        <f t="shared" si="2"/>
        <v>4.9257425742574261</v>
      </c>
      <c r="H48" s="8">
        <v>4975</v>
      </c>
      <c r="I48" s="8">
        <f t="shared" si="3"/>
        <v>4.9257425742574261</v>
      </c>
      <c r="J48" s="88"/>
    </row>
    <row r="49" spans="1:10" x14ac:dyDescent="0.2">
      <c r="A49" s="45" t="s">
        <v>66</v>
      </c>
      <c r="B49" s="46">
        <f>SUM(B50:B51)</f>
        <v>115650000</v>
      </c>
      <c r="C49" s="46">
        <f>SUM(C50:C51)</f>
        <v>145312911.88</v>
      </c>
      <c r="D49" s="46">
        <f>SUM(D50:D51)</f>
        <v>99897705.049999997</v>
      </c>
      <c r="E49" s="46">
        <f t="shared" si="1"/>
        <v>68.746612917987591</v>
      </c>
      <c r="F49" s="46">
        <f>SUM(F50:F51)</f>
        <v>75382560.640000001</v>
      </c>
      <c r="G49" s="8">
        <f t="shared" si="2"/>
        <v>51.876023723377884</v>
      </c>
      <c r="H49" s="8">
        <f>SUM(H50:H51)</f>
        <v>68545438.839999989</v>
      </c>
      <c r="I49" s="8">
        <f t="shared" si="3"/>
        <v>47.170920982304104</v>
      </c>
      <c r="J49" s="88">
        <f>SUM(J50:J51)</f>
        <v>0</v>
      </c>
    </row>
    <row r="50" spans="1:10" x14ac:dyDescent="0.2">
      <c r="A50" s="43" t="s">
        <v>64</v>
      </c>
      <c r="B50" s="44">
        <v>115546000</v>
      </c>
      <c r="C50" s="44">
        <v>144770911.88</v>
      </c>
      <c r="D50" s="44">
        <v>99770204.579999998</v>
      </c>
      <c r="E50" s="44">
        <f t="shared" si="1"/>
        <v>68.915919147279467</v>
      </c>
      <c r="F50" s="44">
        <v>75348376.019999996</v>
      </c>
      <c r="G50" s="8">
        <f t="shared" si="2"/>
        <v>52.04662666106293</v>
      </c>
      <c r="H50" s="8">
        <v>68512014.069999993</v>
      </c>
      <c r="I50" s="8">
        <f t="shared" si="3"/>
        <v>47.324433603615979</v>
      </c>
      <c r="J50" s="88"/>
    </row>
    <row r="51" spans="1:10" x14ac:dyDescent="0.2">
      <c r="A51" s="43" t="s">
        <v>67</v>
      </c>
      <c r="B51" s="44">
        <v>104000</v>
      </c>
      <c r="C51" s="44">
        <v>542000</v>
      </c>
      <c r="D51" s="44">
        <v>127500.47</v>
      </c>
      <c r="E51" s="44">
        <f t="shared" si="1"/>
        <v>23.52407195571956</v>
      </c>
      <c r="F51" s="44">
        <v>34184.620000000003</v>
      </c>
      <c r="G51" s="8">
        <f t="shared" si="2"/>
        <v>6.3071254612546133</v>
      </c>
      <c r="H51" s="8">
        <v>33424.769999999997</v>
      </c>
      <c r="I51" s="8">
        <f t="shared" si="3"/>
        <v>6.1669317343173429</v>
      </c>
      <c r="J51" s="88"/>
    </row>
    <row r="52" spans="1:10" x14ac:dyDescent="0.2">
      <c r="A52" s="45" t="s">
        <v>68</v>
      </c>
      <c r="B52" s="46">
        <f>SUM(B53:B54)</f>
        <v>10804000</v>
      </c>
      <c r="C52" s="46">
        <f>SUM(C53:C54)</f>
        <v>14366027.369999999</v>
      </c>
      <c r="D52" s="46">
        <f>SUM(D53:D54)</f>
        <v>7837806.0800000001</v>
      </c>
      <c r="E52" s="46">
        <f t="shared" si="1"/>
        <v>54.557922507981417</v>
      </c>
      <c r="F52" s="46">
        <f>SUM(F53:F54)</f>
        <v>6333404.8200000003</v>
      </c>
      <c r="G52" s="8">
        <f t="shared" si="2"/>
        <v>44.085986034147453</v>
      </c>
      <c r="H52" s="8">
        <f>SUM(H53:H54)</f>
        <v>5198205.33</v>
      </c>
      <c r="I52" s="8">
        <f t="shared" si="3"/>
        <v>36.184013827338269</v>
      </c>
      <c r="J52" s="88">
        <f>SUM(J53:J54)</f>
        <v>0</v>
      </c>
    </row>
    <row r="53" spans="1:10" x14ac:dyDescent="0.2">
      <c r="A53" s="43" t="s">
        <v>64</v>
      </c>
      <c r="B53" s="44">
        <v>10794000</v>
      </c>
      <c r="C53" s="44">
        <v>14296027.369999999</v>
      </c>
      <c r="D53" s="44">
        <v>7830212.8799999999</v>
      </c>
      <c r="E53" s="44">
        <f t="shared" si="1"/>
        <v>54.771949418840549</v>
      </c>
      <c r="F53" s="44">
        <v>6333404.8200000003</v>
      </c>
      <c r="G53" s="8">
        <f t="shared" si="2"/>
        <v>44.301851528981793</v>
      </c>
      <c r="H53" s="8">
        <v>5198205.33</v>
      </c>
      <c r="I53" s="8">
        <f t="shared" si="3"/>
        <v>36.361187590535508</v>
      </c>
      <c r="J53" s="88"/>
    </row>
    <row r="54" spans="1:10" x14ac:dyDescent="0.2">
      <c r="A54" s="43" t="s">
        <v>67</v>
      </c>
      <c r="B54" s="44">
        <v>10000</v>
      </c>
      <c r="C54" s="44">
        <v>70000</v>
      </c>
      <c r="D54" s="44">
        <v>7593.2</v>
      </c>
      <c r="E54" s="44">
        <f t="shared" si="1"/>
        <v>10.847428571428571</v>
      </c>
      <c r="F54" s="44">
        <v>0</v>
      </c>
      <c r="G54" s="8">
        <f t="shared" si="2"/>
        <v>0</v>
      </c>
      <c r="H54" s="8">
        <v>0</v>
      </c>
      <c r="I54" s="8">
        <f t="shared" si="3"/>
        <v>0</v>
      </c>
      <c r="J54" s="88"/>
    </row>
    <row r="55" spans="1:10" x14ac:dyDescent="0.2">
      <c r="A55" s="45" t="s">
        <v>69</v>
      </c>
      <c r="B55" s="46">
        <f>SUM(B56:B57)</f>
        <v>1794000</v>
      </c>
      <c r="C55" s="46">
        <f>SUM(C56:C57)</f>
        <v>1794000</v>
      </c>
      <c r="D55" s="46">
        <f>SUM(D56:D57)</f>
        <v>522307.93</v>
      </c>
      <c r="E55" s="46">
        <f t="shared" si="1"/>
        <v>29.114154403567451</v>
      </c>
      <c r="F55" s="46">
        <f>SUM(F56:F57)</f>
        <v>504414.61</v>
      </c>
      <c r="G55" s="8">
        <f t="shared" si="2"/>
        <v>28.116756410256411</v>
      </c>
      <c r="H55" s="8">
        <f>SUM(H56:H57)</f>
        <v>461879.15</v>
      </c>
      <c r="I55" s="8">
        <f t="shared" si="3"/>
        <v>25.745772017837236</v>
      </c>
      <c r="J55" s="88">
        <f>SUM(J56:J57)</f>
        <v>0</v>
      </c>
    </row>
    <row r="56" spans="1:10" x14ac:dyDescent="0.2">
      <c r="A56" s="43" t="s">
        <v>64</v>
      </c>
      <c r="B56" s="44">
        <v>1794000</v>
      </c>
      <c r="C56" s="44">
        <v>1794000</v>
      </c>
      <c r="D56" s="44">
        <v>522307.93</v>
      </c>
      <c r="E56" s="44">
        <f t="shared" si="1"/>
        <v>29.114154403567451</v>
      </c>
      <c r="F56" s="44">
        <v>504414.61</v>
      </c>
      <c r="G56" s="8">
        <f t="shared" si="2"/>
        <v>28.116756410256411</v>
      </c>
      <c r="H56" s="8">
        <v>461879.15</v>
      </c>
      <c r="I56" s="8">
        <f t="shared" si="3"/>
        <v>25.745772017837236</v>
      </c>
      <c r="J56" s="88"/>
    </row>
    <row r="57" spans="1:10" x14ac:dyDescent="0.2">
      <c r="A57" s="43" t="s">
        <v>67</v>
      </c>
      <c r="B57" s="44"/>
      <c r="C57" s="44"/>
      <c r="D57" s="44"/>
      <c r="E57" s="44">
        <f t="shared" si="1"/>
        <v>0</v>
      </c>
      <c r="F57" s="44"/>
      <c r="G57" s="8">
        <f t="shared" si="2"/>
        <v>0</v>
      </c>
      <c r="H57" s="8"/>
      <c r="I57" s="8">
        <f t="shared" si="3"/>
        <v>0</v>
      </c>
      <c r="J57" s="88"/>
    </row>
    <row r="58" spans="1:10" x14ac:dyDescent="0.2">
      <c r="A58" s="45" t="s">
        <v>70</v>
      </c>
      <c r="B58" s="46">
        <f>SUM(B59:B60)</f>
        <v>3588000</v>
      </c>
      <c r="C58" s="46">
        <f>SUM(C59:C60)</f>
        <v>3598000</v>
      </c>
      <c r="D58" s="46">
        <f>SUM(D59:D60)</f>
        <v>1852234.1</v>
      </c>
      <c r="E58" s="46">
        <f t="shared" si="1"/>
        <v>51.479546970539189</v>
      </c>
      <c r="F58" s="46">
        <f>SUM(F59:F60)</f>
        <v>1820668.8</v>
      </c>
      <c r="G58" s="8">
        <f t="shared" si="2"/>
        <v>50.602245692051142</v>
      </c>
      <c r="H58" s="8">
        <f>SUM(H59:H60)</f>
        <v>1538988.6700000002</v>
      </c>
      <c r="I58" s="8">
        <f t="shared" si="3"/>
        <v>42.773448304613673</v>
      </c>
      <c r="J58" s="88">
        <f>SUM(J59:J60)</f>
        <v>0</v>
      </c>
    </row>
    <row r="59" spans="1:10" x14ac:dyDescent="0.2">
      <c r="A59" s="43" t="s">
        <v>64</v>
      </c>
      <c r="B59" s="44">
        <v>3518000</v>
      </c>
      <c r="C59" s="44">
        <v>3518000</v>
      </c>
      <c r="D59" s="44">
        <v>1842576.75</v>
      </c>
      <c r="E59" s="44">
        <f t="shared" si="1"/>
        <v>52.375689312109152</v>
      </c>
      <c r="F59" s="44">
        <v>1812140.45</v>
      </c>
      <c r="G59" s="8">
        <f t="shared" si="2"/>
        <v>51.510530130756102</v>
      </c>
      <c r="H59" s="8">
        <v>1530460.32</v>
      </c>
      <c r="I59" s="8">
        <f t="shared" si="3"/>
        <v>43.50370437748721</v>
      </c>
      <c r="J59" s="88"/>
    </row>
    <row r="60" spans="1:10" x14ac:dyDescent="0.2">
      <c r="A60" s="43" t="s">
        <v>67</v>
      </c>
      <c r="B60" s="44">
        <v>70000</v>
      </c>
      <c r="C60" s="44">
        <v>80000</v>
      </c>
      <c r="D60" s="44">
        <v>9657.35</v>
      </c>
      <c r="E60" s="44">
        <f t="shared" si="1"/>
        <v>12.071687499999999</v>
      </c>
      <c r="F60" s="44">
        <v>8528.35</v>
      </c>
      <c r="G60" s="8">
        <f t="shared" si="2"/>
        <v>10.6604375</v>
      </c>
      <c r="H60" s="8">
        <v>8528.35</v>
      </c>
      <c r="I60" s="8">
        <f t="shared" si="3"/>
        <v>10.6604375</v>
      </c>
      <c r="J60" s="88"/>
    </row>
    <row r="61" spans="1:10" x14ac:dyDescent="0.2">
      <c r="A61" s="45" t="s">
        <v>71</v>
      </c>
      <c r="B61" s="46">
        <f>SUM(B62:B63)</f>
        <v>0</v>
      </c>
      <c r="C61" s="46">
        <f>SUM(C62:C63)</f>
        <v>0</v>
      </c>
      <c r="D61" s="46">
        <f>SUM(D62:D63)</f>
        <v>0</v>
      </c>
      <c r="E61" s="46">
        <f t="shared" si="1"/>
        <v>0</v>
      </c>
      <c r="F61" s="46">
        <f>SUM(F62:F63)</f>
        <v>0</v>
      </c>
      <c r="G61" s="8">
        <f t="shared" si="2"/>
        <v>0</v>
      </c>
      <c r="H61" s="8">
        <f>SUM(H62:H63)</f>
        <v>0</v>
      </c>
      <c r="I61" s="8">
        <f t="shared" si="3"/>
        <v>0</v>
      </c>
      <c r="J61" s="88">
        <f>SUM(J62:J63)</f>
        <v>0</v>
      </c>
    </row>
    <row r="62" spans="1:10" x14ac:dyDescent="0.2">
      <c r="A62" s="43" t="s">
        <v>64</v>
      </c>
      <c r="B62" s="44"/>
      <c r="C62" s="44"/>
      <c r="D62" s="44"/>
      <c r="E62" s="44">
        <f t="shared" si="1"/>
        <v>0</v>
      </c>
      <c r="F62" s="44"/>
      <c r="G62" s="8">
        <f t="shared" si="2"/>
        <v>0</v>
      </c>
      <c r="H62" s="8"/>
      <c r="I62" s="8">
        <f t="shared" si="3"/>
        <v>0</v>
      </c>
      <c r="J62" s="88"/>
    </row>
    <row r="63" spans="1:10" x14ac:dyDescent="0.2">
      <c r="A63" s="43" t="s">
        <v>67</v>
      </c>
      <c r="B63" s="44"/>
      <c r="C63" s="44"/>
      <c r="D63" s="44"/>
      <c r="E63" s="44">
        <f t="shared" si="1"/>
        <v>0</v>
      </c>
      <c r="F63" s="44"/>
      <c r="G63" s="8">
        <f t="shared" si="2"/>
        <v>0</v>
      </c>
      <c r="H63" s="8"/>
      <c r="I63" s="8">
        <f t="shared" si="3"/>
        <v>0</v>
      </c>
      <c r="J63" s="88"/>
    </row>
    <row r="64" spans="1:10" x14ac:dyDescent="0.2">
      <c r="A64" s="45" t="s">
        <v>72</v>
      </c>
      <c r="B64" s="46">
        <f>SUM(B65:B66)</f>
        <v>17885500</v>
      </c>
      <c r="C64" s="46">
        <f>SUM(C65:C66)</f>
        <v>18159440.300000001</v>
      </c>
      <c r="D64" s="46">
        <f>SUM(D65:D66)</f>
        <v>11421362.77</v>
      </c>
      <c r="E64" s="46">
        <f t="shared" si="1"/>
        <v>62.894905246611586</v>
      </c>
      <c r="F64" s="46">
        <f>SUM(F65:F66)</f>
        <v>6923151.6299999999</v>
      </c>
      <c r="G64" s="8">
        <f t="shared" si="2"/>
        <v>38.1242566710605</v>
      </c>
      <c r="H64" s="8">
        <f>SUM(H65:H66)</f>
        <v>6031418.8099999996</v>
      </c>
      <c r="I64" s="8">
        <f t="shared" si="3"/>
        <v>33.213682307157889</v>
      </c>
      <c r="J64" s="88">
        <f>SUM(J65:J66)</f>
        <v>0</v>
      </c>
    </row>
    <row r="65" spans="1:10" x14ac:dyDescent="0.2">
      <c r="A65" s="43" t="s">
        <v>64</v>
      </c>
      <c r="B65" s="44">
        <v>17805500</v>
      </c>
      <c r="C65" s="44">
        <v>17869440.300000001</v>
      </c>
      <c r="D65" s="44">
        <v>11393332.77</v>
      </c>
      <c r="E65" s="44">
        <f t="shared" si="1"/>
        <v>63.758755611388672</v>
      </c>
      <c r="F65" s="44">
        <v>6922671.6299999999</v>
      </c>
      <c r="G65" s="8">
        <f t="shared" si="2"/>
        <v>38.740282369112592</v>
      </c>
      <c r="H65" s="8">
        <v>6030938.8099999996</v>
      </c>
      <c r="I65" s="8">
        <f t="shared" si="3"/>
        <v>33.750015158560949</v>
      </c>
      <c r="J65" s="88"/>
    </row>
    <row r="66" spans="1:10" x14ac:dyDescent="0.2">
      <c r="A66" s="47" t="s">
        <v>67</v>
      </c>
      <c r="B66" s="48">
        <v>80000</v>
      </c>
      <c r="C66" s="48">
        <v>290000</v>
      </c>
      <c r="D66" s="48">
        <v>28030</v>
      </c>
      <c r="E66" s="48">
        <f t="shared" si="1"/>
        <v>9.6655172413793107</v>
      </c>
      <c r="F66" s="48">
        <v>480</v>
      </c>
      <c r="G66" s="13">
        <f t="shared" si="2"/>
        <v>0.16551724137931034</v>
      </c>
      <c r="H66" s="13">
        <v>480</v>
      </c>
      <c r="I66" s="13">
        <f t="shared" si="3"/>
        <v>0.16551724137931034</v>
      </c>
      <c r="J66" s="89"/>
    </row>
    <row r="67" spans="1:10" x14ac:dyDescent="0.2">
      <c r="A67" s="125" t="s">
        <v>161</v>
      </c>
      <c r="B67" s="126">
        <f>B46+B49+B52+B55+B58+B61+B64</f>
        <v>187148500</v>
      </c>
      <c r="C67" s="126">
        <f>C46+C49+C52+C55+C58+C61+C64</f>
        <v>221364383.40000001</v>
      </c>
      <c r="D67" s="126">
        <f>D46+D49+D52+D55+D58+D61+D64</f>
        <v>141232938.52000001</v>
      </c>
      <c r="E67" s="126">
        <f t="shared" si="1"/>
        <v>63.801112153076389</v>
      </c>
      <c r="F67" s="126">
        <f>F46+F49+F52+F55+F58+F61+F64</f>
        <v>109131145.67999998</v>
      </c>
      <c r="G67" s="126">
        <f t="shared" si="2"/>
        <v>49.299324491059913</v>
      </c>
      <c r="H67" s="126">
        <f>H46+H49+H52+H55+H58+H61+H64</f>
        <v>97416485.75999999</v>
      </c>
      <c r="I67" s="126">
        <f t="shared" si="3"/>
        <v>44.00729885438291</v>
      </c>
      <c r="J67" s="126">
        <f>J46+J49+J52+J55+J58+J61+J64</f>
        <v>0</v>
      </c>
    </row>
    <row r="68" spans="1:10" x14ac:dyDescent="0.2">
      <c r="A68" s="38"/>
      <c r="B68" s="39"/>
      <c r="C68" s="38"/>
      <c r="D68" s="38"/>
      <c r="E68" s="38"/>
      <c r="F68" s="38"/>
      <c r="G68" s="38"/>
      <c r="H68" s="40"/>
    </row>
    <row r="69" spans="1:10" x14ac:dyDescent="0.2">
      <c r="A69" s="162" t="s">
        <v>74</v>
      </c>
      <c r="B69" s="162" t="s">
        <v>11</v>
      </c>
      <c r="C69" s="162" t="s">
        <v>12</v>
      </c>
      <c r="D69" s="162" t="s">
        <v>57</v>
      </c>
    </row>
    <row r="70" spans="1:10" x14ac:dyDescent="0.2">
      <c r="A70" s="163"/>
      <c r="B70" s="163"/>
      <c r="C70" s="163"/>
      <c r="D70" s="163"/>
    </row>
    <row r="71" spans="1:10" ht="13.5" thickBot="1" x14ac:dyDescent="0.25">
      <c r="A71" s="167"/>
      <c r="B71" s="116" t="s">
        <v>13</v>
      </c>
      <c r="C71" s="116" t="s">
        <v>14</v>
      </c>
      <c r="D71" s="116" t="s">
        <v>19</v>
      </c>
    </row>
    <row r="72" spans="1:10" x14ac:dyDescent="0.2">
      <c r="A72" s="50" t="s">
        <v>75</v>
      </c>
      <c r="B72" s="90">
        <f>D67</f>
        <v>141232938.52000001</v>
      </c>
      <c r="C72" s="91">
        <f>F67</f>
        <v>109131145.67999998</v>
      </c>
      <c r="D72" s="90">
        <f>H67</f>
        <v>97416485.75999999</v>
      </c>
    </row>
    <row r="73" spans="1:10" ht="25.5" x14ac:dyDescent="0.2">
      <c r="A73" s="51" t="s">
        <v>76</v>
      </c>
      <c r="B73" s="92">
        <v>0</v>
      </c>
      <c r="C73" s="93">
        <v>0</v>
      </c>
      <c r="D73" s="92"/>
      <c r="E73" s="86">
        <v>44848251.039999999</v>
      </c>
    </row>
    <row r="74" spans="1:10" ht="25.5" x14ac:dyDescent="0.2">
      <c r="A74" s="51" t="s">
        <v>77</v>
      </c>
      <c r="B74" s="92"/>
      <c r="C74" s="93"/>
      <c r="D74" s="92"/>
    </row>
    <row r="75" spans="1:10" ht="25.5" x14ac:dyDescent="0.2">
      <c r="A75" s="52" t="s">
        <v>78</v>
      </c>
      <c r="B75" s="8"/>
      <c r="C75" s="5"/>
      <c r="D75" s="8"/>
    </row>
    <row r="76" spans="1:10" x14ac:dyDescent="0.2">
      <c r="A76" s="125" t="s">
        <v>79</v>
      </c>
      <c r="B76" s="127">
        <f>B72-B73-B74-B75</f>
        <v>141232938.52000001</v>
      </c>
      <c r="C76" s="127">
        <f>C72-C73-C74-C75</f>
        <v>109131145.67999998</v>
      </c>
      <c r="D76" s="127">
        <f>D72-D73-D74-D75</f>
        <v>97416485.75999999</v>
      </c>
    </row>
    <row r="77" spans="1:10" x14ac:dyDescent="0.2">
      <c r="A77" s="53" t="s">
        <v>80</v>
      </c>
      <c r="B77" s="54">
        <f>ROUND(D41*15/100,2)</f>
        <v>68789413.629999995</v>
      </c>
      <c r="C77" s="54">
        <f>ROUND(D41*15/100,2)</f>
        <v>68789413.629999995</v>
      </c>
      <c r="D77" s="54">
        <f>ROUND(D41*15/100,2)</f>
        <v>68789413.629999995</v>
      </c>
      <c r="E77" s="38"/>
      <c r="F77" s="40"/>
    </row>
    <row r="78" spans="1:10" x14ac:dyDescent="0.2">
      <c r="A78" s="55" t="s">
        <v>81</v>
      </c>
      <c r="B78" s="56">
        <f>ROUND(D42*15/100,2)</f>
        <v>0</v>
      </c>
      <c r="C78" s="56">
        <f>ROUND(D42*15/100,2)</f>
        <v>0</v>
      </c>
      <c r="D78" s="56">
        <f>ROUND(D42*15/100,2)</f>
        <v>0</v>
      </c>
      <c r="E78" s="38"/>
      <c r="F78" s="40"/>
    </row>
    <row r="79" spans="1:10" x14ac:dyDescent="0.2">
      <c r="A79" s="55" t="s">
        <v>82</v>
      </c>
      <c r="B79" s="56">
        <f>B76-B77</f>
        <v>72443524.890000015</v>
      </c>
      <c r="C79" s="56">
        <f>C76-C77</f>
        <v>40341732.049999982</v>
      </c>
      <c r="D79" s="56">
        <f>D76-D77</f>
        <v>28627072.129999995</v>
      </c>
      <c r="E79" s="38"/>
      <c r="F79" s="40"/>
    </row>
    <row r="80" spans="1:10" x14ac:dyDescent="0.2">
      <c r="A80" s="57" t="s">
        <v>83</v>
      </c>
      <c r="B80" s="58">
        <f>IF(B79&lt;0,B79*-1*100,0)</f>
        <v>0</v>
      </c>
      <c r="C80" s="94"/>
      <c r="D80" s="21"/>
      <c r="E80" s="38"/>
      <c r="F80" s="40"/>
    </row>
    <row r="81" spans="1:11" ht="42.75" x14ac:dyDescent="0.2">
      <c r="A81" s="128" t="s">
        <v>84</v>
      </c>
      <c r="B81" s="126">
        <f>IF(D41&gt;0,B76/D41*100,0)</f>
        <v>30.79680383864331</v>
      </c>
      <c r="C81" s="126">
        <f>IF(D41&gt;0,C76/D41*100,0)</f>
        <v>23.796789342575561</v>
      </c>
      <c r="D81" s="126">
        <f>IF(D41&gt;0,D76/D41*100,0)</f>
        <v>21.242327986936719</v>
      </c>
      <c r="E81" s="38"/>
      <c r="F81" s="40"/>
    </row>
    <row r="82" spans="1:11" x14ac:dyDescent="0.2">
      <c r="A82" s="38"/>
      <c r="B82" s="39"/>
      <c r="C82" s="38"/>
      <c r="D82" s="38"/>
      <c r="E82" s="38"/>
      <c r="F82" s="38"/>
      <c r="G82" s="38"/>
      <c r="H82" s="40"/>
    </row>
    <row r="83" spans="1:11" ht="31.5" customHeight="1" x14ac:dyDescent="0.2">
      <c r="A83" s="159" t="s">
        <v>85</v>
      </c>
      <c r="B83" s="162" t="s">
        <v>94</v>
      </c>
      <c r="C83" s="164" t="s">
        <v>90</v>
      </c>
      <c r="D83" s="165"/>
      <c r="E83" s="166"/>
      <c r="F83" s="162" t="s">
        <v>95</v>
      </c>
      <c r="G83" s="40"/>
    </row>
    <row r="84" spans="1:11" x14ac:dyDescent="0.2">
      <c r="A84" s="160"/>
      <c r="B84" s="163"/>
      <c r="C84" s="129" t="s">
        <v>93</v>
      </c>
      <c r="D84" s="99" t="s">
        <v>92</v>
      </c>
      <c r="E84" s="130" t="s">
        <v>91</v>
      </c>
      <c r="F84" s="163"/>
      <c r="G84" s="40"/>
    </row>
    <row r="85" spans="1:11" x14ac:dyDescent="0.2">
      <c r="A85" s="161"/>
      <c r="B85" s="131" t="s">
        <v>16</v>
      </c>
      <c r="C85" s="131" t="s">
        <v>23</v>
      </c>
      <c r="D85" s="132" t="s">
        <v>21</v>
      </c>
      <c r="E85" s="133" t="s">
        <v>22</v>
      </c>
      <c r="F85" s="134" t="s">
        <v>96</v>
      </c>
      <c r="G85" s="40"/>
    </row>
    <row r="86" spans="1:11" x14ac:dyDescent="0.2">
      <c r="A86" s="59" t="s">
        <v>86</v>
      </c>
      <c r="B86" s="94"/>
      <c r="C86" s="94"/>
      <c r="D86" s="94"/>
      <c r="E86" s="94"/>
      <c r="F86" s="87">
        <f>B80</f>
        <v>0</v>
      </c>
      <c r="G86" s="40"/>
    </row>
    <row r="87" spans="1:11" x14ac:dyDescent="0.2">
      <c r="A87" s="60" t="s">
        <v>87</v>
      </c>
      <c r="B87" s="93"/>
      <c r="C87" s="93"/>
      <c r="D87" s="88"/>
      <c r="E87" s="88"/>
      <c r="F87" s="88"/>
      <c r="G87" s="40"/>
    </row>
    <row r="88" spans="1:11" x14ac:dyDescent="0.2">
      <c r="A88" s="60" t="s">
        <v>88</v>
      </c>
      <c r="B88" s="93"/>
      <c r="C88" s="93"/>
      <c r="D88" s="88"/>
      <c r="E88" s="88"/>
      <c r="F88" s="88"/>
      <c r="G88" s="40"/>
    </row>
    <row r="89" spans="1:11" x14ac:dyDescent="0.2">
      <c r="A89" s="49" t="s">
        <v>89</v>
      </c>
      <c r="B89" s="61">
        <f>B87+B88</f>
        <v>0</v>
      </c>
      <c r="C89" s="61">
        <f>C87+C88</f>
        <v>0</v>
      </c>
      <c r="D89" s="61">
        <f>D87+D88</f>
        <v>0</v>
      </c>
      <c r="E89" s="61">
        <f>E87+E88</f>
        <v>0</v>
      </c>
      <c r="F89" s="61">
        <f>F87+F88</f>
        <v>0</v>
      </c>
      <c r="G89" s="40"/>
    </row>
    <row r="90" spans="1:11" x14ac:dyDescent="0.2">
      <c r="A90" s="38"/>
      <c r="B90" s="39"/>
      <c r="C90" s="38"/>
      <c r="D90" s="38"/>
      <c r="E90" s="38"/>
      <c r="F90" s="38"/>
      <c r="G90" s="38"/>
      <c r="H90" s="40"/>
    </row>
    <row r="91" spans="1:11" ht="21" customHeight="1" x14ac:dyDescent="0.2">
      <c r="A91" s="164" t="s">
        <v>97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6"/>
    </row>
    <row r="92" spans="1:11" ht="71.25" customHeight="1" x14ac:dyDescent="0.2">
      <c r="A92" s="168" t="s">
        <v>98</v>
      </c>
      <c r="B92" s="99" t="s">
        <v>101</v>
      </c>
      <c r="C92" s="99" t="s">
        <v>103</v>
      </c>
      <c r="D92" s="99" t="s">
        <v>105</v>
      </c>
      <c r="E92" s="99" t="s">
        <v>107</v>
      </c>
      <c r="F92" s="99" t="s">
        <v>108</v>
      </c>
      <c r="G92" s="99" t="s">
        <v>110</v>
      </c>
      <c r="H92" s="99" t="s">
        <v>112</v>
      </c>
      <c r="I92" s="99" t="s">
        <v>114</v>
      </c>
      <c r="J92" s="99" t="s">
        <v>117</v>
      </c>
      <c r="K92" s="99" t="s">
        <v>118</v>
      </c>
    </row>
    <row r="93" spans="1:11" ht="27" customHeight="1" x14ac:dyDescent="0.2">
      <c r="A93" s="169"/>
      <c r="B93" s="131" t="s">
        <v>26</v>
      </c>
      <c r="C93" s="131" t="s">
        <v>102</v>
      </c>
      <c r="D93" s="131" t="s">
        <v>104</v>
      </c>
      <c r="E93" s="131" t="s">
        <v>106</v>
      </c>
      <c r="F93" s="131" t="s">
        <v>109</v>
      </c>
      <c r="G93" s="131" t="s">
        <v>111</v>
      </c>
      <c r="H93" s="131" t="s">
        <v>113</v>
      </c>
      <c r="I93" s="131" t="s">
        <v>115</v>
      </c>
      <c r="J93" s="131" t="s">
        <v>116</v>
      </c>
      <c r="K93" s="132" t="s">
        <v>119</v>
      </c>
    </row>
    <row r="94" spans="1:11" x14ac:dyDescent="0.2">
      <c r="A94" s="62" t="s">
        <v>25</v>
      </c>
      <c r="B94" s="63">
        <f>B77</f>
        <v>68789413.629999995</v>
      </c>
      <c r="C94" s="90">
        <f>B76</f>
        <v>141232938.52000001</v>
      </c>
      <c r="D94" s="90">
        <f>IF(B80&gt;0,B80,0)</f>
        <v>0</v>
      </c>
      <c r="E94" s="90">
        <f>D67-H67</f>
        <v>43816452.76000002</v>
      </c>
      <c r="F94" s="90">
        <f>B73</f>
        <v>0</v>
      </c>
      <c r="G94" s="87">
        <f t="shared" ref="G94:G99" si="4">E94-D94-F94</f>
        <v>43816452.76000002</v>
      </c>
      <c r="H94" s="94"/>
      <c r="I94" s="64">
        <f>E94</f>
        <v>43816452.76000002</v>
      </c>
      <c r="J94" s="21"/>
      <c r="K94" s="65">
        <f t="shared" ref="K94" si="5">D94-J94</f>
        <v>0</v>
      </c>
    </row>
    <row r="95" spans="1:11" x14ac:dyDescent="0.2">
      <c r="A95" s="66" t="s">
        <v>45</v>
      </c>
      <c r="B95" s="67"/>
      <c r="C95" s="92"/>
      <c r="D95" s="92"/>
      <c r="E95" s="92">
        <v>10353259.35</v>
      </c>
      <c r="F95" s="92"/>
      <c r="G95" s="88">
        <f t="shared" si="4"/>
        <v>10353259.35</v>
      </c>
      <c r="H95" s="68">
        <v>9640887.2200000007</v>
      </c>
      <c r="I95" s="68">
        <v>22738.53</v>
      </c>
      <c r="J95" s="68">
        <v>647776.30000000005</v>
      </c>
      <c r="K95" s="69">
        <v>0</v>
      </c>
    </row>
    <row r="96" spans="1:11" x14ac:dyDescent="0.2">
      <c r="A96" s="66" t="s">
        <v>46</v>
      </c>
      <c r="B96" s="67"/>
      <c r="C96" s="92"/>
      <c r="D96" s="92"/>
      <c r="E96" s="92">
        <v>16057501.800000001</v>
      </c>
      <c r="F96" s="92"/>
      <c r="G96" s="88">
        <f t="shared" si="4"/>
        <v>16057501.800000001</v>
      </c>
      <c r="H96" s="68">
        <v>15534975.98</v>
      </c>
      <c r="I96" s="68">
        <v>2.9103830456733704E-10</v>
      </c>
      <c r="J96" s="68">
        <v>522525.82</v>
      </c>
      <c r="K96" s="69">
        <v>0</v>
      </c>
    </row>
    <row r="97" spans="1:11" x14ac:dyDescent="0.2">
      <c r="A97" s="66" t="s">
        <v>99</v>
      </c>
      <c r="B97" s="67"/>
      <c r="C97" s="92"/>
      <c r="D97" s="92"/>
      <c r="E97" s="92">
        <v>17064176.829999998</v>
      </c>
      <c r="F97" s="92"/>
      <c r="G97" s="88">
        <f t="shared" si="4"/>
        <v>17064176.829999998</v>
      </c>
      <c r="H97" s="68">
        <v>16346975.380000001</v>
      </c>
      <c r="I97" s="68">
        <v>-2.5611370801925659E-9</v>
      </c>
      <c r="J97" s="68">
        <v>717201.45</v>
      </c>
      <c r="K97" s="69">
        <v>0</v>
      </c>
    </row>
    <row r="98" spans="1:11" x14ac:dyDescent="0.2">
      <c r="A98" s="66" t="s">
        <v>36</v>
      </c>
      <c r="B98" s="67"/>
      <c r="C98" s="92"/>
      <c r="D98" s="92"/>
      <c r="E98" s="92">
        <v>13078633.880000001</v>
      </c>
      <c r="F98" s="92"/>
      <c r="G98" s="88">
        <f t="shared" si="4"/>
        <v>13078633.880000001</v>
      </c>
      <c r="H98" s="68">
        <v>12856051.16</v>
      </c>
      <c r="I98" s="68">
        <v>6.6938810050487518E-10</v>
      </c>
      <c r="J98" s="68">
        <v>222582.72</v>
      </c>
      <c r="K98" s="69">
        <v>0</v>
      </c>
    </row>
    <row r="99" spans="1:11" x14ac:dyDescent="0.2">
      <c r="A99" s="70" t="s">
        <v>100</v>
      </c>
      <c r="B99" s="71"/>
      <c r="C99" s="58"/>
      <c r="D99" s="58"/>
      <c r="E99" s="58">
        <v>13139552.51</v>
      </c>
      <c r="F99" s="58"/>
      <c r="G99" s="58">
        <f t="shared" si="4"/>
        <v>13139552.51</v>
      </c>
      <c r="H99" s="72">
        <v>12855574.73</v>
      </c>
      <c r="I99" s="72">
        <v>-6.9849193096160889E-10</v>
      </c>
      <c r="J99" s="72">
        <v>283977.78000000003</v>
      </c>
      <c r="K99" s="73">
        <v>0</v>
      </c>
    </row>
    <row r="100" spans="1:11" x14ac:dyDescent="0.2">
      <c r="A100" s="38"/>
      <c r="B100" s="39"/>
      <c r="C100" s="38"/>
      <c r="D100" s="38"/>
      <c r="E100" s="38"/>
      <c r="F100" s="38"/>
      <c r="G100" s="38"/>
      <c r="H100" s="40"/>
    </row>
    <row r="101" spans="1:11" ht="21" x14ac:dyDescent="0.2">
      <c r="A101" s="135" t="s">
        <v>120</v>
      </c>
      <c r="B101" s="126">
        <v>689633.6</v>
      </c>
      <c r="C101" s="38"/>
      <c r="D101" s="38"/>
      <c r="E101" s="38"/>
      <c r="F101" s="38"/>
      <c r="G101" s="38"/>
      <c r="H101" s="40"/>
    </row>
    <row r="102" spans="1:11" ht="21" x14ac:dyDescent="0.2">
      <c r="A102" s="135" t="s">
        <v>121</v>
      </c>
      <c r="B102" s="126"/>
      <c r="C102" s="38"/>
      <c r="D102" s="38"/>
      <c r="E102" s="38"/>
      <c r="F102" s="38"/>
      <c r="G102" s="38"/>
      <c r="H102" s="40"/>
    </row>
    <row r="103" spans="1:11" ht="21" x14ac:dyDescent="0.2">
      <c r="A103" s="135" t="s">
        <v>122</v>
      </c>
      <c r="B103" s="126">
        <f>B101-B102</f>
        <v>689633.6</v>
      </c>
      <c r="C103" s="38"/>
      <c r="D103" s="38"/>
      <c r="E103" s="38"/>
      <c r="F103" s="38"/>
      <c r="G103" s="38"/>
      <c r="H103" s="40"/>
    </row>
    <row r="104" spans="1:11" x14ac:dyDescent="0.2">
      <c r="A104" s="38"/>
      <c r="B104" s="39"/>
      <c r="C104" s="38"/>
      <c r="D104" s="38"/>
      <c r="E104" s="38"/>
      <c r="F104" s="38"/>
      <c r="G104" s="38"/>
      <c r="H104" s="40"/>
    </row>
    <row r="105" spans="1:11" x14ac:dyDescent="0.2">
      <c r="A105" s="38"/>
      <c r="B105" s="39"/>
      <c r="C105" s="38"/>
      <c r="D105" s="38"/>
      <c r="E105" s="38"/>
      <c r="F105" s="38"/>
      <c r="G105" s="38"/>
      <c r="H105" s="40"/>
    </row>
    <row r="106" spans="1:11" x14ac:dyDescent="0.2">
      <c r="A106" s="38"/>
      <c r="B106" s="39"/>
      <c r="C106" s="38"/>
      <c r="D106" s="38"/>
      <c r="E106" s="38"/>
      <c r="F106" s="38"/>
      <c r="G106" s="38"/>
      <c r="H106" s="40"/>
    </row>
    <row r="107" spans="1:11" x14ac:dyDescent="0.2">
      <c r="A107" s="38"/>
      <c r="B107" s="39"/>
      <c r="C107" s="38"/>
      <c r="D107" s="38"/>
      <c r="E107" s="38"/>
      <c r="F107" s="38"/>
      <c r="G107" s="38"/>
      <c r="H107" s="40"/>
    </row>
    <row r="108" spans="1:11" x14ac:dyDescent="0.2">
      <c r="A108" s="38"/>
      <c r="B108" s="39"/>
      <c r="C108" s="38"/>
      <c r="D108" s="38"/>
      <c r="E108" s="38"/>
      <c r="F108" s="38"/>
      <c r="G108" s="38"/>
      <c r="H108" s="40"/>
    </row>
    <row r="109" spans="1:11" x14ac:dyDescent="0.2">
      <c r="A109" s="38"/>
      <c r="B109" s="39"/>
      <c r="C109" s="38"/>
      <c r="D109" s="38"/>
      <c r="E109" s="38"/>
      <c r="F109" s="38"/>
      <c r="G109" s="38"/>
      <c r="H109" s="40"/>
    </row>
    <row r="110" spans="1:11" ht="31.5" customHeight="1" x14ac:dyDescent="0.2">
      <c r="A110" s="159" t="s">
        <v>123</v>
      </c>
      <c r="B110" s="162" t="s">
        <v>94</v>
      </c>
      <c r="C110" s="164" t="s">
        <v>90</v>
      </c>
      <c r="D110" s="165"/>
      <c r="E110" s="166"/>
      <c r="F110" s="162" t="s">
        <v>95</v>
      </c>
      <c r="G110" s="38"/>
      <c r="H110" s="40"/>
    </row>
    <row r="111" spans="1:11" x14ac:dyDescent="0.2">
      <c r="A111" s="160"/>
      <c r="B111" s="163"/>
      <c r="C111" s="129" t="s">
        <v>93</v>
      </c>
      <c r="D111" s="99" t="s">
        <v>92</v>
      </c>
      <c r="E111" s="130" t="s">
        <v>91</v>
      </c>
      <c r="F111" s="163"/>
      <c r="G111" s="38"/>
      <c r="H111" s="40"/>
    </row>
    <row r="112" spans="1:11" ht="24.75" customHeight="1" x14ac:dyDescent="0.2">
      <c r="A112" s="161"/>
      <c r="B112" s="131" t="s">
        <v>125</v>
      </c>
      <c r="C112" s="131" t="s">
        <v>126</v>
      </c>
      <c r="D112" s="132" t="s">
        <v>127</v>
      </c>
      <c r="E112" s="133" t="s">
        <v>128</v>
      </c>
      <c r="F112" s="132" t="s">
        <v>129</v>
      </c>
      <c r="G112" s="38"/>
      <c r="H112" s="40"/>
    </row>
    <row r="113" spans="1:8" ht="12.75" customHeight="1" x14ac:dyDescent="0.2">
      <c r="A113" s="59" t="s">
        <v>162</v>
      </c>
      <c r="B113" s="93"/>
      <c r="C113" s="93"/>
      <c r="D113" s="88"/>
      <c r="E113" s="88"/>
      <c r="F113" s="88">
        <f>B113-C113</f>
        <v>0</v>
      </c>
      <c r="G113" s="38"/>
      <c r="H113" s="40"/>
    </row>
    <row r="114" spans="1:8" ht="12.75" customHeight="1" x14ac:dyDescent="0.2">
      <c r="A114" s="60" t="s">
        <v>163</v>
      </c>
      <c r="B114" s="93"/>
      <c r="C114" s="93"/>
      <c r="D114" s="88"/>
      <c r="E114" s="88"/>
      <c r="F114" s="88">
        <f>B114-C114</f>
        <v>0</v>
      </c>
      <c r="G114" s="38"/>
      <c r="H114" s="40"/>
    </row>
    <row r="115" spans="1:8" ht="13.5" customHeight="1" x14ac:dyDescent="0.2">
      <c r="A115" s="60" t="s">
        <v>164</v>
      </c>
      <c r="B115" s="93"/>
      <c r="C115" s="93"/>
      <c r="D115" s="88"/>
      <c r="E115" s="88"/>
      <c r="F115" s="88">
        <f>B115-C115</f>
        <v>0</v>
      </c>
      <c r="G115" s="38"/>
      <c r="H115" s="40"/>
    </row>
    <row r="116" spans="1:8" x14ac:dyDescent="0.2">
      <c r="A116" s="125" t="s">
        <v>124</v>
      </c>
      <c r="B116" s="126">
        <f>SUM(B113:B115)</f>
        <v>0</v>
      </c>
      <c r="C116" s="126">
        <f>SUM(C113:C115)</f>
        <v>0</v>
      </c>
      <c r="D116" s="126">
        <f>SUM(D113:D115)</f>
        <v>0</v>
      </c>
      <c r="E116" s="126">
        <f>SUM(E113:E115)</f>
        <v>0</v>
      </c>
      <c r="F116" s="126">
        <f>SUM(F113:F115)</f>
        <v>0</v>
      </c>
      <c r="G116" s="38"/>
      <c r="H116" s="40"/>
    </row>
    <row r="117" spans="1:8" x14ac:dyDescent="0.2">
      <c r="A117" s="38"/>
      <c r="B117" s="39"/>
      <c r="C117" s="38"/>
      <c r="D117" s="38"/>
      <c r="E117" s="38"/>
      <c r="F117" s="38"/>
      <c r="G117" s="38"/>
      <c r="H117" s="40"/>
    </row>
    <row r="118" spans="1:8" x14ac:dyDescent="0.2">
      <c r="A118" s="162" t="s">
        <v>133</v>
      </c>
      <c r="B118" s="115" t="s">
        <v>2</v>
      </c>
      <c r="C118" s="115" t="s">
        <v>2</v>
      </c>
      <c r="D118" s="154" t="s">
        <v>3</v>
      </c>
      <c r="E118" s="155"/>
    </row>
    <row r="119" spans="1:8" x14ac:dyDescent="0.2">
      <c r="A119" s="163"/>
      <c r="B119" s="116" t="s">
        <v>4</v>
      </c>
      <c r="C119" s="116" t="s">
        <v>5</v>
      </c>
      <c r="D119" s="117" t="str">
        <f>CONCATENATE("Até o  ", B13)</f>
        <v>Até o  Bimestre</v>
      </c>
      <c r="E119" s="115" t="s">
        <v>6</v>
      </c>
    </row>
    <row r="120" spans="1:8" x14ac:dyDescent="0.2">
      <c r="A120" s="167"/>
      <c r="B120" s="118"/>
      <c r="C120" s="119" t="s">
        <v>9</v>
      </c>
      <c r="D120" s="119" t="s">
        <v>13</v>
      </c>
      <c r="E120" s="116" t="s">
        <v>18</v>
      </c>
    </row>
    <row r="121" spans="1:8" x14ac:dyDescent="0.2">
      <c r="A121" s="74" t="s">
        <v>130</v>
      </c>
      <c r="B121" s="11">
        <f>SUM(B122:B124)</f>
        <v>52865000</v>
      </c>
      <c r="C121" s="11">
        <f>SUM(C122:C124)</f>
        <v>59054940.730000004</v>
      </c>
      <c r="D121" s="11">
        <f>SUM(D122:D124)</f>
        <v>34114837.969999999</v>
      </c>
      <c r="E121" s="3">
        <f t="shared" ref="E121:E127" si="6">IF(C121&gt;0,D121/C121*100,0)</f>
        <v>57.767965809962462</v>
      </c>
    </row>
    <row r="122" spans="1:8" x14ac:dyDescent="0.2">
      <c r="A122" s="74" t="s">
        <v>29</v>
      </c>
      <c r="B122" s="2">
        <v>51506000</v>
      </c>
      <c r="C122" s="2">
        <v>56909701.280000001</v>
      </c>
      <c r="D122" s="2">
        <v>32263009.640000001</v>
      </c>
      <c r="E122" s="1">
        <f t="shared" si="6"/>
        <v>56.691581425218828</v>
      </c>
    </row>
    <row r="123" spans="1:8" x14ac:dyDescent="0.2">
      <c r="A123" s="74" t="s">
        <v>42</v>
      </c>
      <c r="B123" s="2">
        <v>1359000</v>
      </c>
      <c r="C123" s="2">
        <v>2145239.4500000002</v>
      </c>
      <c r="D123" s="2">
        <v>1851828.33</v>
      </c>
      <c r="E123" s="1">
        <f t="shared" si="6"/>
        <v>86.322686728514157</v>
      </c>
    </row>
    <row r="124" spans="1:8" x14ac:dyDescent="0.2">
      <c r="A124" s="74" t="s">
        <v>43</v>
      </c>
      <c r="B124" s="2"/>
      <c r="C124" s="2"/>
      <c r="D124" s="2"/>
      <c r="E124" s="1">
        <f t="shared" si="6"/>
        <v>0</v>
      </c>
    </row>
    <row r="125" spans="1:8" x14ac:dyDescent="0.2">
      <c r="A125" s="74" t="s">
        <v>131</v>
      </c>
      <c r="B125" s="2"/>
      <c r="C125" s="2"/>
      <c r="D125" s="2"/>
      <c r="E125" s="1">
        <f t="shared" si="6"/>
        <v>0</v>
      </c>
    </row>
    <row r="126" spans="1:8" x14ac:dyDescent="0.2">
      <c r="A126" s="75" t="s">
        <v>132</v>
      </c>
      <c r="B126" s="12">
        <v>310000</v>
      </c>
      <c r="C126" s="12">
        <v>310000.31</v>
      </c>
      <c r="D126" s="2">
        <v>134909.94</v>
      </c>
      <c r="E126" s="10">
        <f t="shared" si="6"/>
        <v>43.519291964579004</v>
      </c>
    </row>
    <row r="127" spans="1:8" ht="21" x14ac:dyDescent="0.2">
      <c r="A127" s="135" t="s">
        <v>134</v>
      </c>
      <c r="B127" s="136">
        <f>B121+B125+B126</f>
        <v>53175000</v>
      </c>
      <c r="C127" s="136">
        <f>C121+C125+C126</f>
        <v>59364941.040000007</v>
      </c>
      <c r="D127" s="136">
        <f>D121+D125+D126</f>
        <v>34249747.909999996</v>
      </c>
      <c r="E127" s="136">
        <f t="shared" si="6"/>
        <v>57.693560054111003</v>
      </c>
    </row>
    <row r="128" spans="1:8" x14ac:dyDescent="0.2">
      <c r="A128" s="39"/>
      <c r="B128" s="76"/>
      <c r="C128" s="76"/>
      <c r="D128" s="76"/>
      <c r="E128" s="76"/>
      <c r="F128" s="40"/>
      <c r="G128" s="40"/>
      <c r="H128" s="40"/>
    </row>
    <row r="129" spans="1:10" ht="31.5" x14ac:dyDescent="0.2">
      <c r="A129" s="173" t="s">
        <v>24</v>
      </c>
      <c r="B129" s="137" t="s">
        <v>10</v>
      </c>
      <c r="C129" s="115" t="s">
        <v>10</v>
      </c>
      <c r="D129" s="157" t="s">
        <v>11</v>
      </c>
      <c r="E129" s="158"/>
      <c r="F129" s="157" t="s">
        <v>12</v>
      </c>
      <c r="G129" s="158"/>
      <c r="H129" s="157" t="s">
        <v>57</v>
      </c>
      <c r="I129" s="158"/>
      <c r="J129" s="138" t="s">
        <v>47</v>
      </c>
    </row>
    <row r="130" spans="1:10" x14ac:dyDescent="0.2">
      <c r="A130" s="174"/>
      <c r="B130" s="139" t="s">
        <v>4</v>
      </c>
      <c r="C130" s="116" t="s">
        <v>5</v>
      </c>
      <c r="D130" s="115" t="str">
        <f>CONCATENATE("Até o  ", B13)</f>
        <v>Até o  Bimestre</v>
      </c>
      <c r="E130" s="122" t="s">
        <v>6</v>
      </c>
      <c r="F130" s="115" t="str">
        <f>CONCATENATE("Até o  ", B13)</f>
        <v>Até o  Bimestre</v>
      </c>
      <c r="G130" s="122" t="s">
        <v>6</v>
      </c>
      <c r="H130" s="115" t="str">
        <f>CONCATENATE("Até o  ", D13)</f>
        <v xml:space="preserve">Até o  </v>
      </c>
      <c r="I130" s="122" t="s">
        <v>6</v>
      </c>
      <c r="J130" s="140"/>
    </row>
    <row r="131" spans="1:10" x14ac:dyDescent="0.2">
      <c r="A131" s="175"/>
      <c r="B131" s="141"/>
      <c r="C131" s="119" t="s">
        <v>9</v>
      </c>
      <c r="D131" s="142" t="s">
        <v>13</v>
      </c>
      <c r="E131" s="143" t="s">
        <v>143</v>
      </c>
      <c r="F131" s="142" t="s">
        <v>14</v>
      </c>
      <c r="G131" s="143" t="s">
        <v>144</v>
      </c>
      <c r="H131" s="142" t="s">
        <v>19</v>
      </c>
      <c r="I131" s="143" t="s">
        <v>145</v>
      </c>
      <c r="J131" s="144" t="s">
        <v>15</v>
      </c>
    </row>
    <row r="132" spans="1:10" x14ac:dyDescent="0.2">
      <c r="A132" s="77" t="s">
        <v>135</v>
      </c>
      <c r="B132" s="95">
        <f>SUM(B133:B134)</f>
        <v>12338000</v>
      </c>
      <c r="C132" s="95">
        <f>SUM(C133:C134)</f>
        <v>14872824.42</v>
      </c>
      <c r="D132" s="95">
        <f>SUM(D133:D134)</f>
        <v>7902616.3899999997</v>
      </c>
      <c r="E132" s="4">
        <f t="shared" ref="E132:E153" si="7">IF(C132&gt;0,D132/C132*100,0)</f>
        <v>53.134604207208135</v>
      </c>
      <c r="F132" s="96">
        <f>SUM(F133:F134)</f>
        <v>7232025.6900000004</v>
      </c>
      <c r="G132" s="3">
        <f t="shared" ref="G132:G153" si="8">IF(C132&gt;0,F132/C132*100,0)</f>
        <v>48.625771983664691</v>
      </c>
      <c r="H132" s="96">
        <f>SUM(H133:H134)</f>
        <v>5771227.5899999999</v>
      </c>
      <c r="I132" s="3">
        <f t="shared" ref="I132:I153" si="9">IF(C132&gt;0,H132/C132*100,0)</f>
        <v>38.803844024671136</v>
      </c>
      <c r="J132" s="95">
        <f>SUM(J133:J134)</f>
        <v>0</v>
      </c>
    </row>
    <row r="133" spans="1:10" x14ac:dyDescent="0.2">
      <c r="A133" s="78" t="s">
        <v>64</v>
      </c>
      <c r="B133" s="97">
        <v>12338000</v>
      </c>
      <c r="C133" s="97">
        <v>14741510.42</v>
      </c>
      <c r="D133" s="97">
        <v>7902616.3899999997</v>
      </c>
      <c r="E133" s="4">
        <f t="shared" si="7"/>
        <v>53.607915097210238</v>
      </c>
      <c r="F133" s="98">
        <v>7232025.6900000004</v>
      </c>
      <c r="G133" s="1">
        <f t="shared" si="8"/>
        <v>49.058919228440914</v>
      </c>
      <c r="H133" s="98">
        <v>5771227.5899999999</v>
      </c>
      <c r="I133" s="1">
        <f t="shared" si="9"/>
        <v>39.14949978375418</v>
      </c>
      <c r="J133" s="97"/>
    </row>
    <row r="134" spans="1:10" x14ac:dyDescent="0.2">
      <c r="A134" s="78" t="s">
        <v>65</v>
      </c>
      <c r="B134" s="97">
        <v>0</v>
      </c>
      <c r="C134" s="97">
        <v>131314</v>
      </c>
      <c r="D134" s="97">
        <v>0</v>
      </c>
      <c r="E134" s="4">
        <f t="shared" si="7"/>
        <v>0</v>
      </c>
      <c r="F134" s="98">
        <v>0</v>
      </c>
      <c r="G134" s="1">
        <f t="shared" si="8"/>
        <v>0</v>
      </c>
      <c r="H134" s="98">
        <v>0</v>
      </c>
      <c r="I134" s="1">
        <f t="shared" si="9"/>
        <v>0</v>
      </c>
      <c r="J134" s="97"/>
    </row>
    <row r="135" spans="1:10" x14ac:dyDescent="0.2">
      <c r="A135" s="79" t="s">
        <v>136</v>
      </c>
      <c r="B135" s="2">
        <f>SUM(B136:B137)</f>
        <v>37289000</v>
      </c>
      <c r="C135" s="2">
        <f>SUM(C136:C137)</f>
        <v>44510915.190000005</v>
      </c>
      <c r="D135" s="1">
        <f>SUM(D136:D137)</f>
        <v>37718330.600000001</v>
      </c>
      <c r="E135" s="4">
        <f t="shared" si="7"/>
        <v>84.739508138610347</v>
      </c>
      <c r="F135" s="2">
        <f>SUM(F136:F137)</f>
        <v>19330234.350000001</v>
      </c>
      <c r="G135" s="1">
        <f t="shared" si="8"/>
        <v>43.42807661331306</v>
      </c>
      <c r="H135" s="2">
        <f>SUM(H136:H137)</f>
        <v>18656177.27</v>
      </c>
      <c r="I135" s="1">
        <f t="shared" si="9"/>
        <v>41.913713052998219</v>
      </c>
      <c r="J135" s="1">
        <f>SUM(J136:J137)</f>
        <v>0</v>
      </c>
    </row>
    <row r="136" spans="1:10" x14ac:dyDescent="0.2">
      <c r="A136" s="78" t="s">
        <v>64</v>
      </c>
      <c r="B136" s="2">
        <v>37289000</v>
      </c>
      <c r="C136" s="2">
        <v>44172631.810000002</v>
      </c>
      <c r="D136" s="1">
        <v>37718330.600000001</v>
      </c>
      <c r="E136" s="4">
        <f t="shared" si="7"/>
        <v>85.388461258631992</v>
      </c>
      <c r="F136" s="2">
        <v>19330234.350000001</v>
      </c>
      <c r="G136" s="1">
        <f t="shared" si="8"/>
        <v>43.760658031754254</v>
      </c>
      <c r="H136" s="2">
        <v>18656177.27</v>
      </c>
      <c r="I136" s="1">
        <f t="shared" si="9"/>
        <v>42.234697154215134</v>
      </c>
      <c r="J136" s="1"/>
    </row>
    <row r="137" spans="1:10" x14ac:dyDescent="0.2">
      <c r="A137" s="78" t="s">
        <v>67</v>
      </c>
      <c r="B137" s="2">
        <v>0</v>
      </c>
      <c r="C137" s="2">
        <v>338283.38</v>
      </c>
      <c r="D137" s="1">
        <v>0</v>
      </c>
      <c r="E137" s="4">
        <f t="shared" si="7"/>
        <v>0</v>
      </c>
      <c r="F137" s="2">
        <v>0</v>
      </c>
      <c r="G137" s="1">
        <f t="shared" si="8"/>
        <v>0</v>
      </c>
      <c r="H137" s="2">
        <v>0</v>
      </c>
      <c r="I137" s="1">
        <f t="shared" si="9"/>
        <v>0</v>
      </c>
      <c r="J137" s="1"/>
    </row>
    <row r="138" spans="1:10" x14ac:dyDescent="0.2">
      <c r="A138" s="79" t="s">
        <v>137</v>
      </c>
      <c r="B138" s="2">
        <f>SUM(B139:B140)</f>
        <v>2089500</v>
      </c>
      <c r="C138" s="2">
        <f>SUM(C139:C140)</f>
        <v>3178435.67</v>
      </c>
      <c r="D138" s="1">
        <f>SUM(D139:D140)</f>
        <v>1686919.83</v>
      </c>
      <c r="E138" s="4">
        <f t="shared" si="7"/>
        <v>53.073901917291288</v>
      </c>
      <c r="F138" s="2">
        <f>SUM(F139:F140)</f>
        <v>1451431.83</v>
      </c>
      <c r="G138" s="1">
        <f t="shared" si="8"/>
        <v>45.664974241872891</v>
      </c>
      <c r="H138" s="2">
        <f>SUM(H139:H140)</f>
        <v>1356290.33</v>
      </c>
      <c r="I138" s="1">
        <f t="shared" si="9"/>
        <v>42.671630664149959</v>
      </c>
      <c r="J138" s="1">
        <f>SUM(J139:J140)</f>
        <v>0</v>
      </c>
    </row>
    <row r="139" spans="1:10" x14ac:dyDescent="0.2">
      <c r="A139" s="78" t="s">
        <v>64</v>
      </c>
      <c r="B139" s="2">
        <v>2089500</v>
      </c>
      <c r="C139" s="2">
        <v>3178435.67</v>
      </c>
      <c r="D139" s="1">
        <v>1686919.83</v>
      </c>
      <c r="E139" s="4">
        <f t="shared" si="7"/>
        <v>53.073901917291288</v>
      </c>
      <c r="F139" s="2">
        <v>1451431.83</v>
      </c>
      <c r="G139" s="1">
        <f t="shared" si="8"/>
        <v>45.664974241872891</v>
      </c>
      <c r="H139" s="2">
        <v>1356290.33</v>
      </c>
      <c r="I139" s="1">
        <f t="shared" si="9"/>
        <v>42.671630664149959</v>
      </c>
      <c r="J139" s="1"/>
    </row>
    <row r="140" spans="1:10" x14ac:dyDescent="0.2">
      <c r="A140" s="78" t="s">
        <v>67</v>
      </c>
      <c r="B140" s="2"/>
      <c r="C140" s="2"/>
      <c r="D140" s="1"/>
      <c r="E140" s="4">
        <f t="shared" si="7"/>
        <v>0</v>
      </c>
      <c r="F140" s="2"/>
      <c r="G140" s="1">
        <f t="shared" si="8"/>
        <v>0</v>
      </c>
      <c r="H140" s="2"/>
      <c r="I140" s="1">
        <f t="shared" si="9"/>
        <v>0</v>
      </c>
      <c r="J140" s="1"/>
    </row>
    <row r="141" spans="1:10" x14ac:dyDescent="0.2">
      <c r="A141" s="79" t="s">
        <v>138</v>
      </c>
      <c r="B141" s="2">
        <f>SUM(B142:B143)</f>
        <v>1166000</v>
      </c>
      <c r="C141" s="2">
        <f>SUM(C142:C143)</f>
        <v>1191059.5900000001</v>
      </c>
      <c r="D141" s="1">
        <f>SUM(D142:D143)</f>
        <v>640626.68999999994</v>
      </c>
      <c r="E141" s="4">
        <f t="shared" si="7"/>
        <v>53.786283690474292</v>
      </c>
      <c r="F141" s="2">
        <f>SUM(F142:F143)</f>
        <v>638979.83999999997</v>
      </c>
      <c r="G141" s="1">
        <f t="shared" si="8"/>
        <v>53.648016049306143</v>
      </c>
      <c r="H141" s="2">
        <f>SUM(H142:H143)</f>
        <v>492822.81</v>
      </c>
      <c r="I141" s="1">
        <f t="shared" si="9"/>
        <v>41.376839088294481</v>
      </c>
      <c r="J141" s="1">
        <f>SUM(J142:J143)</f>
        <v>0</v>
      </c>
    </row>
    <row r="142" spans="1:10" x14ac:dyDescent="0.2">
      <c r="A142" s="78" t="s">
        <v>64</v>
      </c>
      <c r="B142" s="2">
        <v>1121000</v>
      </c>
      <c r="C142" s="2">
        <v>1146059.5900000001</v>
      </c>
      <c r="D142" s="1">
        <v>640626.68999999994</v>
      </c>
      <c r="E142" s="4">
        <f t="shared" si="7"/>
        <v>55.898200720959011</v>
      </c>
      <c r="F142" s="2">
        <v>638979.83999999997</v>
      </c>
      <c r="G142" s="1">
        <f t="shared" si="8"/>
        <v>55.754504004455818</v>
      </c>
      <c r="H142" s="2">
        <v>492822.81</v>
      </c>
      <c r="I142" s="1">
        <f t="shared" si="9"/>
        <v>43.001499599161328</v>
      </c>
      <c r="J142" s="1"/>
    </row>
    <row r="143" spans="1:10" x14ac:dyDescent="0.2">
      <c r="A143" s="78" t="s">
        <v>67</v>
      </c>
      <c r="B143" s="2">
        <v>45000</v>
      </c>
      <c r="C143" s="2">
        <v>45000</v>
      </c>
      <c r="D143" s="1">
        <v>0</v>
      </c>
      <c r="E143" s="4">
        <f t="shared" si="7"/>
        <v>0</v>
      </c>
      <c r="F143" s="2">
        <v>0</v>
      </c>
      <c r="G143" s="1">
        <f t="shared" si="8"/>
        <v>0</v>
      </c>
      <c r="H143" s="2">
        <v>0</v>
      </c>
      <c r="I143" s="1">
        <f t="shared" si="9"/>
        <v>0</v>
      </c>
      <c r="J143" s="1"/>
    </row>
    <row r="144" spans="1:10" x14ac:dyDescent="0.2">
      <c r="A144" s="79" t="s">
        <v>139</v>
      </c>
      <c r="B144" s="2">
        <f>SUM(B145:B146)</f>
        <v>1301000</v>
      </c>
      <c r="C144" s="2">
        <f>SUM(C145:C146)</f>
        <v>1470377.57</v>
      </c>
      <c r="D144" s="1">
        <f>SUM(D145:D146)</f>
        <v>823097.1</v>
      </c>
      <c r="E144" s="4">
        <f t="shared" si="7"/>
        <v>55.978621871931843</v>
      </c>
      <c r="F144" s="2">
        <f>SUM(F145:F146)</f>
        <v>712460.78</v>
      </c>
      <c r="G144" s="1">
        <f t="shared" si="8"/>
        <v>48.45427423107386</v>
      </c>
      <c r="H144" s="2">
        <f>SUM(H145:H146)</f>
        <v>594044.06000000006</v>
      </c>
      <c r="I144" s="1">
        <f t="shared" si="9"/>
        <v>40.400783589211038</v>
      </c>
      <c r="J144" s="1">
        <f>SUM(J145:J146)</f>
        <v>0</v>
      </c>
    </row>
    <row r="145" spans="1:10" x14ac:dyDescent="0.2">
      <c r="A145" s="78" t="s">
        <v>64</v>
      </c>
      <c r="B145" s="2">
        <v>1236000</v>
      </c>
      <c r="C145" s="2">
        <v>1405377.57</v>
      </c>
      <c r="D145" s="1">
        <v>823097.1</v>
      </c>
      <c r="E145" s="4">
        <f t="shared" si="7"/>
        <v>58.56768441238178</v>
      </c>
      <c r="F145" s="2">
        <v>712460.78</v>
      </c>
      <c r="G145" s="1">
        <f t="shared" si="8"/>
        <v>50.695328800501635</v>
      </c>
      <c r="H145" s="2">
        <v>594044.06000000006</v>
      </c>
      <c r="I145" s="1">
        <f t="shared" si="9"/>
        <v>42.269356839101967</v>
      </c>
      <c r="J145" s="1"/>
    </row>
    <row r="146" spans="1:10" x14ac:dyDescent="0.2">
      <c r="A146" s="78" t="s">
        <v>67</v>
      </c>
      <c r="B146" s="2">
        <v>65000</v>
      </c>
      <c r="C146" s="2">
        <v>65000</v>
      </c>
      <c r="D146" s="1">
        <v>0</v>
      </c>
      <c r="E146" s="4">
        <f t="shared" si="7"/>
        <v>0</v>
      </c>
      <c r="F146" s="2">
        <v>0</v>
      </c>
      <c r="G146" s="1">
        <f t="shared" si="8"/>
        <v>0</v>
      </c>
      <c r="H146" s="2">
        <v>0</v>
      </c>
      <c r="I146" s="1">
        <f t="shared" si="9"/>
        <v>0</v>
      </c>
      <c r="J146" s="1"/>
    </row>
    <row r="147" spans="1:10" x14ac:dyDescent="0.2">
      <c r="A147" s="79" t="s">
        <v>140</v>
      </c>
      <c r="B147" s="2">
        <f>SUM(B148:B149)</f>
        <v>0</v>
      </c>
      <c r="C147" s="2">
        <f>SUM(C148:C149)</f>
        <v>0</v>
      </c>
      <c r="D147" s="1">
        <f>SUM(D148:D149)</f>
        <v>0</v>
      </c>
      <c r="E147" s="4">
        <f t="shared" si="7"/>
        <v>0</v>
      </c>
      <c r="F147" s="2">
        <f>SUM(F148:F149)</f>
        <v>0</v>
      </c>
      <c r="G147" s="1">
        <f t="shared" si="8"/>
        <v>0</v>
      </c>
      <c r="H147" s="2">
        <f>SUM(H148:H149)</f>
        <v>0</v>
      </c>
      <c r="I147" s="1">
        <f t="shared" si="9"/>
        <v>0</v>
      </c>
      <c r="J147" s="1">
        <f>SUM(J148:J149)</f>
        <v>0</v>
      </c>
    </row>
    <row r="148" spans="1:10" x14ac:dyDescent="0.2">
      <c r="A148" s="78" t="s">
        <v>64</v>
      </c>
      <c r="B148" s="2"/>
      <c r="C148" s="2"/>
      <c r="D148" s="1"/>
      <c r="E148" s="4">
        <f t="shared" si="7"/>
        <v>0</v>
      </c>
      <c r="F148" s="2"/>
      <c r="G148" s="1">
        <f t="shared" si="8"/>
        <v>0</v>
      </c>
      <c r="H148" s="2"/>
      <c r="I148" s="1">
        <f t="shared" si="9"/>
        <v>0</v>
      </c>
      <c r="J148" s="1"/>
    </row>
    <row r="149" spans="1:10" x14ac:dyDescent="0.2">
      <c r="A149" s="78" t="s">
        <v>67</v>
      </c>
      <c r="B149" s="2"/>
      <c r="C149" s="2"/>
      <c r="D149" s="1"/>
      <c r="E149" s="4">
        <f t="shared" si="7"/>
        <v>0</v>
      </c>
      <c r="F149" s="2"/>
      <c r="G149" s="1">
        <f t="shared" si="8"/>
        <v>0</v>
      </c>
      <c r="H149" s="2"/>
      <c r="I149" s="1">
        <f t="shared" si="9"/>
        <v>0</v>
      </c>
      <c r="J149" s="1"/>
    </row>
    <row r="150" spans="1:10" x14ac:dyDescent="0.2">
      <c r="A150" s="79" t="s">
        <v>141</v>
      </c>
      <c r="B150" s="2">
        <f>SUM(B151:B152)</f>
        <v>46830000</v>
      </c>
      <c r="C150" s="2">
        <f>SUM(C151:C152)</f>
        <v>46830000</v>
      </c>
      <c r="D150" s="1">
        <f>SUM(D151:D152)</f>
        <v>41504476.979999997</v>
      </c>
      <c r="E150" s="4">
        <f t="shared" si="7"/>
        <v>88.627967072389495</v>
      </c>
      <c r="F150" s="2">
        <f>SUM(F151:F152)</f>
        <v>23618959.32</v>
      </c>
      <c r="G150" s="1">
        <f t="shared" si="8"/>
        <v>50.435531326073033</v>
      </c>
      <c r="H150" s="2">
        <f>SUM(H151:H152)</f>
        <v>19577748.579999998</v>
      </c>
      <c r="I150" s="1">
        <f t="shared" si="9"/>
        <v>41.805997394832367</v>
      </c>
      <c r="J150" s="1">
        <f>SUM(J151:J152)</f>
        <v>0</v>
      </c>
    </row>
    <row r="151" spans="1:10" x14ac:dyDescent="0.2">
      <c r="A151" s="78" t="s">
        <v>64</v>
      </c>
      <c r="B151" s="2">
        <v>46480000</v>
      </c>
      <c r="C151" s="2">
        <v>46480000</v>
      </c>
      <c r="D151" s="1">
        <v>41501431.979999997</v>
      </c>
      <c r="E151" s="4">
        <f t="shared" si="7"/>
        <v>89.288795137693626</v>
      </c>
      <c r="F151" s="2">
        <v>23615914.32</v>
      </c>
      <c r="G151" s="1">
        <f t="shared" si="8"/>
        <v>50.808765748709128</v>
      </c>
      <c r="H151" s="2">
        <v>19574703.579999998</v>
      </c>
      <c r="I151" s="1">
        <f t="shared" si="9"/>
        <v>42.114250387263333</v>
      </c>
      <c r="J151" s="1"/>
    </row>
    <row r="152" spans="1:10" x14ac:dyDescent="0.2">
      <c r="A152" s="80" t="s">
        <v>67</v>
      </c>
      <c r="B152" s="2">
        <v>350000</v>
      </c>
      <c r="C152" s="2">
        <v>350000</v>
      </c>
      <c r="D152" s="10">
        <v>3045</v>
      </c>
      <c r="E152" s="4">
        <f t="shared" si="7"/>
        <v>0.86999999999999988</v>
      </c>
      <c r="F152" s="2">
        <v>3045</v>
      </c>
      <c r="G152" s="1">
        <f t="shared" si="8"/>
        <v>0.86999999999999988</v>
      </c>
      <c r="H152" s="2">
        <v>3045</v>
      </c>
      <c r="I152" s="1">
        <f t="shared" si="9"/>
        <v>0.86999999999999988</v>
      </c>
      <c r="J152" s="1"/>
    </row>
    <row r="153" spans="1:10" ht="21" x14ac:dyDescent="0.2">
      <c r="A153" s="135" t="s">
        <v>142</v>
      </c>
      <c r="B153" s="145">
        <f>B132+B135+B138+B141+B144+B147+B150</f>
        <v>101013500</v>
      </c>
      <c r="C153" s="126">
        <f>C132+C135+C138+C141+C144+C147+C150</f>
        <v>112053612.44000001</v>
      </c>
      <c r="D153" s="126">
        <f>D132+D135+D138+D141+D144+D147+D150</f>
        <v>90276067.590000004</v>
      </c>
      <c r="E153" s="126">
        <f t="shared" si="7"/>
        <v>80.56506668925023</v>
      </c>
      <c r="F153" s="126">
        <f>F132+F135+F138+F141+F144+F147+F150</f>
        <v>52984091.810000002</v>
      </c>
      <c r="G153" s="126">
        <f t="shared" si="8"/>
        <v>47.284590524353462</v>
      </c>
      <c r="H153" s="126">
        <f>H132+H135+H138+H141+H144+H147+H150</f>
        <v>46448310.639999993</v>
      </c>
      <c r="I153" s="126">
        <f t="shared" si="9"/>
        <v>41.451863646851287</v>
      </c>
      <c r="J153" s="126">
        <f>J132+J135+J138+J141+J144+J147+J150</f>
        <v>0</v>
      </c>
    </row>
    <row r="154" spans="1:10" x14ac:dyDescent="0.2">
      <c r="A154" s="81"/>
      <c r="B154" s="81"/>
      <c r="C154" s="81"/>
      <c r="D154" s="81"/>
      <c r="E154" s="81"/>
      <c r="F154" s="4"/>
      <c r="G154" s="4"/>
      <c r="H154" s="4"/>
      <c r="I154" s="20"/>
      <c r="J154" s="20"/>
    </row>
    <row r="155" spans="1:10" x14ac:dyDescent="0.2">
      <c r="A155" s="81"/>
      <c r="B155" s="81"/>
      <c r="C155" s="81"/>
      <c r="D155" s="81"/>
      <c r="E155" s="81"/>
      <c r="F155" s="4"/>
      <c r="G155" s="4"/>
      <c r="H155" s="4"/>
      <c r="I155" s="20"/>
      <c r="J155" s="20"/>
    </row>
    <row r="156" spans="1:10" x14ac:dyDescent="0.2">
      <c r="A156" s="81"/>
      <c r="B156" s="81"/>
      <c r="C156" s="81"/>
      <c r="D156" s="81"/>
      <c r="E156" s="81"/>
      <c r="F156" s="4"/>
      <c r="G156" s="4"/>
      <c r="H156" s="4"/>
      <c r="I156" s="20"/>
      <c r="J156" s="20"/>
    </row>
    <row r="157" spans="1:10" x14ac:dyDescent="0.2">
      <c r="A157" s="81"/>
      <c r="B157" s="81"/>
      <c r="C157" s="81"/>
      <c r="D157" s="81"/>
      <c r="E157" s="81"/>
      <c r="F157" s="4"/>
      <c r="G157" s="4"/>
      <c r="H157" s="4"/>
      <c r="I157" s="20"/>
      <c r="J157" s="20"/>
    </row>
    <row r="158" spans="1:10" x14ac:dyDescent="0.2">
      <c r="A158" s="81"/>
      <c r="B158" s="81"/>
      <c r="C158" s="81"/>
      <c r="D158" s="81"/>
      <c r="E158" s="81"/>
      <c r="F158" s="4"/>
      <c r="G158" s="4"/>
      <c r="H158" s="4"/>
      <c r="I158" s="20"/>
      <c r="J158" s="20"/>
    </row>
    <row r="159" spans="1:10" x14ac:dyDescent="0.2">
      <c r="A159" s="81"/>
      <c r="B159" s="81"/>
      <c r="C159" s="81"/>
      <c r="D159" s="81"/>
      <c r="E159" s="81"/>
      <c r="F159" s="4"/>
      <c r="G159" s="4"/>
      <c r="H159" s="4"/>
      <c r="I159" s="20"/>
      <c r="J159" s="20"/>
    </row>
    <row r="160" spans="1:10" x14ac:dyDescent="0.2">
      <c r="A160" s="81"/>
      <c r="B160" s="81"/>
      <c r="C160" s="81"/>
      <c r="D160" s="81"/>
      <c r="E160" s="81"/>
      <c r="F160" s="4"/>
      <c r="G160" s="4"/>
      <c r="H160" s="4"/>
      <c r="I160" s="20"/>
      <c r="J160" s="20"/>
    </row>
    <row r="161" spans="1:10" x14ac:dyDescent="0.2">
      <c r="A161" s="81"/>
      <c r="B161" s="81"/>
      <c r="C161" s="81"/>
      <c r="D161" s="81"/>
      <c r="E161" s="81"/>
      <c r="F161" s="4"/>
      <c r="G161" s="4"/>
      <c r="H161" s="4"/>
      <c r="I161" s="20"/>
      <c r="J161" s="20"/>
    </row>
    <row r="162" spans="1:10" x14ac:dyDescent="0.2">
      <c r="A162" s="81"/>
      <c r="B162" s="81"/>
      <c r="C162" s="81"/>
      <c r="D162" s="81"/>
      <c r="E162" s="81"/>
      <c r="F162" s="4"/>
      <c r="G162" s="4"/>
      <c r="H162" s="4"/>
      <c r="I162" s="20"/>
      <c r="J162" s="20"/>
    </row>
    <row r="163" spans="1:10" x14ac:dyDescent="0.2">
      <c r="A163" s="81"/>
      <c r="B163" s="81"/>
      <c r="C163" s="81"/>
      <c r="D163" s="81"/>
      <c r="E163" s="81"/>
      <c r="F163" s="4"/>
      <c r="G163" s="4"/>
      <c r="H163" s="4"/>
      <c r="I163" s="20"/>
      <c r="J163" s="20"/>
    </row>
    <row r="164" spans="1:10" x14ac:dyDescent="0.2">
      <c r="A164" s="81"/>
      <c r="B164" s="81"/>
      <c r="C164" s="81"/>
      <c r="D164" s="81"/>
      <c r="E164" s="81"/>
      <c r="F164" s="4"/>
      <c r="G164" s="4"/>
      <c r="H164" s="4"/>
      <c r="I164" s="20"/>
      <c r="J164" s="20"/>
    </row>
    <row r="165" spans="1:10" x14ac:dyDescent="0.2">
      <c r="A165" s="81"/>
      <c r="B165" s="81"/>
      <c r="C165" s="81"/>
      <c r="D165" s="81"/>
      <c r="E165" s="81"/>
      <c r="F165" s="4"/>
      <c r="G165" s="4"/>
      <c r="H165" s="4"/>
      <c r="I165" s="20"/>
      <c r="J165" s="20"/>
    </row>
    <row r="166" spans="1:10" x14ac:dyDescent="0.2">
      <c r="A166" s="81"/>
      <c r="B166" s="81"/>
      <c r="C166" s="81"/>
      <c r="D166" s="81"/>
      <c r="E166" s="81"/>
      <c r="F166" s="4"/>
      <c r="G166" s="4"/>
      <c r="H166" s="4"/>
      <c r="I166" s="20"/>
      <c r="J166" s="20"/>
    </row>
    <row r="167" spans="1:10" x14ac:dyDescent="0.2">
      <c r="A167" s="81"/>
      <c r="B167" s="81"/>
      <c r="C167" s="81"/>
      <c r="D167" s="81"/>
      <c r="E167" s="81"/>
      <c r="F167" s="4"/>
      <c r="G167" s="4"/>
      <c r="H167" s="4"/>
      <c r="I167" s="20"/>
      <c r="J167" s="20"/>
    </row>
    <row r="168" spans="1:10" ht="12.75" customHeight="1" x14ac:dyDescent="0.2">
      <c r="A168" s="162" t="s">
        <v>146</v>
      </c>
      <c r="B168" s="137" t="s">
        <v>10</v>
      </c>
      <c r="C168" s="115" t="s">
        <v>10</v>
      </c>
      <c r="D168" s="157" t="s">
        <v>11</v>
      </c>
      <c r="E168" s="158"/>
      <c r="F168" s="157" t="s">
        <v>12</v>
      </c>
      <c r="G168" s="158"/>
      <c r="H168" s="157" t="s">
        <v>57</v>
      </c>
      <c r="I168" s="158"/>
      <c r="J168" s="138" t="s">
        <v>47</v>
      </c>
    </row>
    <row r="169" spans="1:10" x14ac:dyDescent="0.2">
      <c r="A169" s="163"/>
      <c r="B169" s="139" t="s">
        <v>4</v>
      </c>
      <c r="C169" s="116" t="s">
        <v>5</v>
      </c>
      <c r="D169" s="115" t="str">
        <f>CONCATENATE("Até o  ", B40)</f>
        <v xml:space="preserve">Até o  </v>
      </c>
      <c r="E169" s="122" t="s">
        <v>6</v>
      </c>
      <c r="F169" s="115" t="str">
        <f>CONCATENATE("Até o  ", B40)</f>
        <v xml:space="preserve">Até o  </v>
      </c>
      <c r="G169" s="122" t="s">
        <v>6</v>
      </c>
      <c r="H169" s="115" t="str">
        <f>CONCATENATE("Até o  ", D40)</f>
        <v xml:space="preserve">Até o  </v>
      </c>
      <c r="I169" s="122" t="s">
        <v>6</v>
      </c>
      <c r="J169" s="140"/>
    </row>
    <row r="170" spans="1:10" x14ac:dyDescent="0.2">
      <c r="A170" s="167"/>
      <c r="B170" s="141"/>
      <c r="C170" s="119" t="s">
        <v>9</v>
      </c>
      <c r="D170" s="142" t="s">
        <v>13</v>
      </c>
      <c r="E170" s="143" t="s">
        <v>143</v>
      </c>
      <c r="F170" s="142" t="s">
        <v>14</v>
      </c>
      <c r="G170" s="143" t="s">
        <v>144</v>
      </c>
      <c r="H170" s="142" t="s">
        <v>19</v>
      </c>
      <c r="I170" s="143" t="s">
        <v>145</v>
      </c>
      <c r="J170" s="144" t="s">
        <v>15</v>
      </c>
    </row>
    <row r="171" spans="1:10" x14ac:dyDescent="0.2">
      <c r="A171" s="77" t="s">
        <v>147</v>
      </c>
      <c r="B171" s="90">
        <f>B46+B132</f>
        <v>49765000</v>
      </c>
      <c r="C171" s="90">
        <f>C46+C132</f>
        <v>53006828.270000003</v>
      </c>
      <c r="D171" s="90">
        <f>D46+D132</f>
        <v>27604138.98</v>
      </c>
      <c r="E171" s="7">
        <f t="shared" ref="E171:E180" si="10">IF(C171&gt;0,D171/C171*100,0)</f>
        <v>52.076571794473821</v>
      </c>
      <c r="F171" s="91">
        <f>F46+F132</f>
        <v>25398970.870000001</v>
      </c>
      <c r="G171" s="6">
        <f t="shared" ref="G171:G180" si="11">IF(C171&gt;0,F171/C171*100,0)</f>
        <v>47.916413222511039</v>
      </c>
      <c r="H171" s="91">
        <f>H46+H132</f>
        <v>21411782.550000001</v>
      </c>
      <c r="I171" s="6">
        <f t="shared" ref="I171:I180" si="12">IF(C171&gt;0,H171/C171*100,0)</f>
        <v>40.394385494893527</v>
      </c>
      <c r="J171" s="90">
        <f>J46+J132</f>
        <v>0</v>
      </c>
    </row>
    <row r="172" spans="1:10" x14ac:dyDescent="0.2">
      <c r="A172" s="79" t="s">
        <v>148</v>
      </c>
      <c r="B172" s="92">
        <f>B49+B135</f>
        <v>152939000</v>
      </c>
      <c r="C172" s="92">
        <f>C49+C135</f>
        <v>189823827.06999999</v>
      </c>
      <c r="D172" s="92">
        <f>D49+D135</f>
        <v>137616035.65000001</v>
      </c>
      <c r="E172" s="7">
        <f t="shared" si="10"/>
        <v>72.496713281021513</v>
      </c>
      <c r="F172" s="93">
        <f>F49+F135</f>
        <v>94712794.99000001</v>
      </c>
      <c r="G172" s="8">
        <f t="shared" si="11"/>
        <v>49.895103503035706</v>
      </c>
      <c r="H172" s="93">
        <f>H49+H135</f>
        <v>87201616.109999985</v>
      </c>
      <c r="I172" s="8">
        <f t="shared" si="12"/>
        <v>45.938182501105757</v>
      </c>
      <c r="J172" s="92">
        <f>J49+J135</f>
        <v>0</v>
      </c>
    </row>
    <row r="173" spans="1:10" x14ac:dyDescent="0.2">
      <c r="A173" s="79" t="s">
        <v>149</v>
      </c>
      <c r="B173" s="92">
        <f>B52+B138</f>
        <v>12893500</v>
      </c>
      <c r="C173" s="92">
        <f>C52+C138</f>
        <v>17544463.039999999</v>
      </c>
      <c r="D173" s="92">
        <f>D52+D138</f>
        <v>9524725.9100000001</v>
      </c>
      <c r="E173" s="7">
        <f t="shared" si="10"/>
        <v>54.289070507797085</v>
      </c>
      <c r="F173" s="93">
        <f>F52+F138</f>
        <v>7784836.6500000004</v>
      </c>
      <c r="G173" s="8">
        <f t="shared" si="11"/>
        <v>44.372042804907643</v>
      </c>
      <c r="H173" s="93">
        <f>H52+H138</f>
        <v>6554495.6600000001</v>
      </c>
      <c r="I173" s="8">
        <f t="shared" si="12"/>
        <v>37.359340351746667</v>
      </c>
      <c r="J173" s="92">
        <f>J52+J138</f>
        <v>0</v>
      </c>
    </row>
    <row r="174" spans="1:10" x14ac:dyDescent="0.2">
      <c r="A174" s="79" t="s">
        <v>150</v>
      </c>
      <c r="B174" s="92">
        <f>B55+B141</f>
        <v>2960000</v>
      </c>
      <c r="C174" s="92">
        <f>C55+C141</f>
        <v>2985059.59</v>
      </c>
      <c r="D174" s="92">
        <f>D55+D141</f>
        <v>1162934.6199999999</v>
      </c>
      <c r="E174" s="7">
        <f t="shared" si="10"/>
        <v>38.958506017630285</v>
      </c>
      <c r="F174" s="93">
        <f>F55+F141</f>
        <v>1143394.45</v>
      </c>
      <c r="G174" s="8">
        <f t="shared" si="11"/>
        <v>38.303907025186049</v>
      </c>
      <c r="H174" s="93">
        <f>H55+H141</f>
        <v>954701.96</v>
      </c>
      <c r="I174" s="8">
        <f t="shared" si="12"/>
        <v>31.98267676793682</v>
      </c>
      <c r="J174" s="92">
        <f>J55+J141</f>
        <v>0</v>
      </c>
    </row>
    <row r="175" spans="1:10" x14ac:dyDescent="0.2">
      <c r="A175" s="79" t="s">
        <v>151</v>
      </c>
      <c r="B175" s="92">
        <f>B58+B144</f>
        <v>4889000</v>
      </c>
      <c r="C175" s="92">
        <f>C58+C144</f>
        <v>5068377.57</v>
      </c>
      <c r="D175" s="92">
        <f>D58+D144</f>
        <v>2675331.2000000002</v>
      </c>
      <c r="E175" s="7">
        <f t="shared" si="10"/>
        <v>52.784765204459696</v>
      </c>
      <c r="F175" s="93">
        <f>F58+F144</f>
        <v>2533129.58</v>
      </c>
      <c r="G175" s="8">
        <f t="shared" si="11"/>
        <v>49.979101695061757</v>
      </c>
      <c r="H175" s="93">
        <f>H58+H144</f>
        <v>2133032.7300000004</v>
      </c>
      <c r="I175" s="8">
        <f t="shared" si="12"/>
        <v>42.085118966383561</v>
      </c>
      <c r="J175" s="92">
        <f>J58+J144</f>
        <v>0</v>
      </c>
    </row>
    <row r="176" spans="1:10" x14ac:dyDescent="0.2">
      <c r="A176" s="79" t="s">
        <v>152</v>
      </c>
      <c r="B176" s="92">
        <f>B61+B147</f>
        <v>0</v>
      </c>
      <c r="C176" s="92">
        <f>C61+C147</f>
        <v>0</v>
      </c>
      <c r="D176" s="92">
        <f>D61+D147</f>
        <v>0</v>
      </c>
      <c r="E176" s="7">
        <f t="shared" si="10"/>
        <v>0</v>
      </c>
      <c r="F176" s="93">
        <f>F61+F147</f>
        <v>0</v>
      </c>
      <c r="G176" s="8">
        <f t="shared" si="11"/>
        <v>0</v>
      </c>
      <c r="H176" s="93">
        <f>H61+H147</f>
        <v>0</v>
      </c>
      <c r="I176" s="8">
        <f t="shared" si="12"/>
        <v>0</v>
      </c>
      <c r="J176" s="92">
        <f>J61+J147</f>
        <v>0</v>
      </c>
    </row>
    <row r="177" spans="1:10" x14ac:dyDescent="0.2">
      <c r="A177" s="77" t="s">
        <v>153</v>
      </c>
      <c r="B177" s="92">
        <f>B64+B150</f>
        <v>64715500</v>
      </c>
      <c r="C177" s="92">
        <f>C64+C150</f>
        <v>64989440.299999997</v>
      </c>
      <c r="D177" s="92">
        <f>D64+D150</f>
        <v>52925839.75</v>
      </c>
      <c r="E177" s="7">
        <f t="shared" si="10"/>
        <v>81.437598947901705</v>
      </c>
      <c r="F177" s="93">
        <f>F64+F150</f>
        <v>30542110.949999999</v>
      </c>
      <c r="G177" s="8">
        <f t="shared" si="11"/>
        <v>46.995497743961955</v>
      </c>
      <c r="H177" s="93">
        <f>H64+H150</f>
        <v>25609167.389999997</v>
      </c>
      <c r="I177" s="8">
        <f t="shared" si="12"/>
        <v>39.405120696200235</v>
      </c>
      <c r="J177" s="92">
        <f>J64+J150</f>
        <v>0</v>
      </c>
    </row>
    <row r="178" spans="1:10" x14ac:dyDescent="0.2">
      <c r="A178" s="135" t="s">
        <v>154</v>
      </c>
      <c r="B178" s="145">
        <f>B67+B153</f>
        <v>288162000</v>
      </c>
      <c r="C178" s="126">
        <f>C67+C153</f>
        <v>333417995.84000003</v>
      </c>
      <c r="D178" s="126">
        <f>D67+D153</f>
        <v>231509006.11000001</v>
      </c>
      <c r="E178" s="126">
        <f t="shared" si="10"/>
        <v>69.43506619273667</v>
      </c>
      <c r="F178" s="126">
        <f>F67+F153</f>
        <v>162115237.48999998</v>
      </c>
      <c r="G178" s="126">
        <f t="shared" si="11"/>
        <v>48.622221809465714</v>
      </c>
      <c r="H178" s="126">
        <f>H67+H153</f>
        <v>143864796.39999998</v>
      </c>
      <c r="I178" s="126">
        <f t="shared" si="12"/>
        <v>43.148479744637882</v>
      </c>
      <c r="J178" s="126">
        <f>J67+J153</f>
        <v>0</v>
      </c>
    </row>
    <row r="179" spans="1:10" ht="15.75" x14ac:dyDescent="0.2">
      <c r="A179" s="146" t="s">
        <v>155</v>
      </c>
      <c r="B179" s="8">
        <v>53166500</v>
      </c>
      <c r="C179" s="8">
        <v>64202612.439999998</v>
      </c>
      <c r="D179" s="8">
        <v>48152023.509999998</v>
      </c>
      <c r="E179" s="7">
        <f t="shared" si="10"/>
        <v>75.000099964779565</v>
      </c>
      <c r="F179" s="5">
        <v>28747212.239999998</v>
      </c>
      <c r="G179" s="8">
        <f t="shared" si="11"/>
        <v>44.775767133877082</v>
      </c>
      <c r="H179" s="5">
        <v>26398798.84</v>
      </c>
      <c r="I179" s="8">
        <f t="shared" si="12"/>
        <v>41.117951180990914</v>
      </c>
      <c r="J179" s="8"/>
    </row>
    <row r="180" spans="1:10" x14ac:dyDescent="0.2">
      <c r="A180" s="135" t="s">
        <v>156</v>
      </c>
      <c r="B180" s="145">
        <f>B178-B179</f>
        <v>234995500</v>
      </c>
      <c r="C180" s="126">
        <f>C178-C179</f>
        <v>269215383.40000004</v>
      </c>
      <c r="D180" s="126">
        <f>D178-D179</f>
        <v>183356982.60000002</v>
      </c>
      <c r="E180" s="126">
        <f t="shared" si="10"/>
        <v>68.107914296846971</v>
      </c>
      <c r="F180" s="126">
        <f>F178-F179</f>
        <v>133368025.24999999</v>
      </c>
      <c r="G180" s="126">
        <f t="shared" si="11"/>
        <v>49.539526146558224</v>
      </c>
      <c r="H180" s="126">
        <f>H178-H179</f>
        <v>117465997.55999997</v>
      </c>
      <c r="I180" s="126">
        <f t="shared" si="12"/>
        <v>43.632721160465437</v>
      </c>
      <c r="J180" s="126">
        <f>J178-J179</f>
        <v>0</v>
      </c>
    </row>
    <row r="181" spans="1:10" x14ac:dyDescent="0.2">
      <c r="A181" s="156" t="s">
        <v>176</v>
      </c>
      <c r="B181" s="156"/>
      <c r="C181" s="156"/>
      <c r="D181" s="156"/>
      <c r="E181" s="156"/>
      <c r="F181" s="156"/>
      <c r="G181" s="156"/>
      <c r="H181" s="156"/>
    </row>
    <row r="182" spans="1:10" x14ac:dyDescent="0.2">
      <c r="A182" s="82" t="s">
        <v>160</v>
      </c>
      <c r="B182" s="82"/>
      <c r="C182" s="82"/>
      <c r="D182" s="82"/>
      <c r="E182" s="82"/>
      <c r="F182" s="82"/>
      <c r="G182" s="82"/>
      <c r="H182" s="82"/>
    </row>
    <row r="183" spans="1:10" x14ac:dyDescent="0.2">
      <c r="A183" s="38" t="s">
        <v>157</v>
      </c>
      <c r="B183" s="83"/>
      <c r="C183" s="83"/>
      <c r="D183" s="38"/>
      <c r="E183" s="38"/>
      <c r="F183" s="84"/>
      <c r="G183" s="84"/>
      <c r="H183" s="40"/>
    </row>
    <row r="184" spans="1:10" x14ac:dyDescent="0.2">
      <c r="A184" s="114" t="s">
        <v>158</v>
      </c>
      <c r="B184" s="83"/>
      <c r="C184" s="83"/>
      <c r="D184" s="38"/>
      <c r="E184" s="38"/>
      <c r="F184" s="84"/>
      <c r="G184" s="84"/>
      <c r="H184" s="40"/>
    </row>
    <row r="185" spans="1:10" x14ac:dyDescent="0.2">
      <c r="A185" s="38" t="s">
        <v>159</v>
      </c>
      <c r="B185" s="83"/>
      <c r="C185" s="83"/>
      <c r="D185" s="38"/>
      <c r="E185" s="38"/>
      <c r="F185" s="84"/>
      <c r="G185" s="84"/>
      <c r="H185" s="40"/>
    </row>
    <row r="186" spans="1:10" x14ac:dyDescent="0.2">
      <c r="A186" s="40"/>
      <c r="B186" s="40"/>
      <c r="C186" s="40"/>
      <c r="D186" s="40"/>
      <c r="E186" s="40"/>
      <c r="F186" s="40"/>
      <c r="G186" s="40"/>
      <c r="H186" s="40"/>
    </row>
    <row r="187" spans="1:10" x14ac:dyDescent="0.2">
      <c r="A187" s="40"/>
      <c r="B187" s="40"/>
      <c r="C187" s="40"/>
      <c r="D187" s="40"/>
      <c r="E187" s="40"/>
      <c r="F187" s="40"/>
      <c r="G187" s="40"/>
      <c r="H187" s="40"/>
    </row>
    <row r="188" spans="1:10" x14ac:dyDescent="0.2">
      <c r="A188" s="40"/>
      <c r="B188" s="40"/>
      <c r="C188" s="40"/>
      <c r="D188" s="40"/>
      <c r="E188" s="40"/>
      <c r="F188" s="40"/>
      <c r="G188" s="40"/>
      <c r="H188" s="40"/>
    </row>
    <row r="189" spans="1:10" x14ac:dyDescent="0.2">
      <c r="A189" s="40"/>
      <c r="B189" s="40"/>
      <c r="C189" s="40"/>
      <c r="D189" s="40"/>
      <c r="E189" s="40"/>
      <c r="F189" s="40"/>
      <c r="G189" s="40"/>
      <c r="H189" s="40"/>
    </row>
    <row r="190" spans="1:10" x14ac:dyDescent="0.2">
      <c r="A190" s="40"/>
      <c r="B190" s="40"/>
      <c r="C190" s="40"/>
      <c r="D190" s="40"/>
      <c r="E190" s="40"/>
      <c r="F190" s="40"/>
      <c r="G190" s="40"/>
      <c r="H190" s="40"/>
    </row>
    <row r="191" spans="1:10" x14ac:dyDescent="0.2">
      <c r="A191" s="40"/>
      <c r="B191" s="40"/>
      <c r="C191" s="40"/>
      <c r="D191" s="40"/>
      <c r="E191" s="40"/>
      <c r="F191" s="40"/>
      <c r="G191" s="40"/>
      <c r="H191" s="40"/>
    </row>
    <row r="192" spans="1:10" x14ac:dyDescent="0.2">
      <c r="A192" s="108" t="s">
        <v>170</v>
      </c>
      <c r="B192" s="109"/>
      <c r="C192" s="109"/>
      <c r="D192" s="150" t="s">
        <v>172</v>
      </c>
      <c r="E192" s="150"/>
      <c r="F192" s="150"/>
      <c r="G192" s="106"/>
    </row>
    <row r="193" spans="1:8" x14ac:dyDescent="0.2">
      <c r="A193" s="110" t="s">
        <v>171</v>
      </c>
      <c r="B193" s="109"/>
      <c r="C193" s="109"/>
      <c r="D193" s="150" t="s">
        <v>173</v>
      </c>
      <c r="E193" s="150"/>
      <c r="F193" s="150"/>
      <c r="G193" s="106"/>
    </row>
    <row r="194" spans="1:8" x14ac:dyDescent="0.2">
      <c r="A194" s="111"/>
      <c r="B194" s="112"/>
      <c r="C194" s="113"/>
      <c r="D194" s="149" t="s">
        <v>178</v>
      </c>
      <c r="E194" s="149"/>
      <c r="F194" s="149"/>
      <c r="G194" s="105"/>
    </row>
    <row r="195" spans="1:8" x14ac:dyDescent="0.2">
      <c r="A195" s="102"/>
      <c r="B195" s="151"/>
      <c r="C195" s="151"/>
      <c r="D195" s="151"/>
      <c r="E195" s="152"/>
      <c r="F195" s="152"/>
      <c r="G195" s="152"/>
      <c r="H195" s="152"/>
    </row>
    <row r="196" spans="1:8" x14ac:dyDescent="0.2">
      <c r="E196" s="153"/>
      <c r="F196" s="153"/>
      <c r="G196" s="153"/>
      <c r="H196" s="153"/>
    </row>
    <row r="198" spans="1:8" x14ac:dyDescent="0.2">
      <c r="A198" s="111" t="s">
        <v>179</v>
      </c>
      <c r="B198" s="112"/>
      <c r="C198" s="112"/>
      <c r="D198" s="149" t="s">
        <v>174</v>
      </c>
      <c r="E198" s="149"/>
      <c r="F198" s="149"/>
      <c r="G198" s="106"/>
    </row>
    <row r="199" spans="1:8" x14ac:dyDescent="0.2">
      <c r="A199" s="110" t="s">
        <v>180</v>
      </c>
      <c r="B199" s="112"/>
      <c r="C199" s="112"/>
      <c r="D199" s="110" t="s">
        <v>175</v>
      </c>
      <c r="E199" s="110"/>
      <c r="F199" s="110"/>
      <c r="G199" s="106"/>
    </row>
    <row r="200" spans="1:8" x14ac:dyDescent="0.2">
      <c r="A200" s="106"/>
      <c r="B200" s="106"/>
      <c r="C200" s="106"/>
      <c r="D200" s="147" t="s">
        <v>177</v>
      </c>
      <c r="E200" s="147"/>
      <c r="F200" s="107"/>
      <c r="G200" s="106"/>
    </row>
    <row r="1365" spans="5:5" x14ac:dyDescent="0.2">
      <c r="E1365" s="103"/>
    </row>
  </sheetData>
  <mergeCells count="42">
    <mergeCell ref="D168:E168"/>
    <mergeCell ref="F168:G168"/>
    <mergeCell ref="H168:I168"/>
    <mergeCell ref="A168:A170"/>
    <mergeCell ref="A129:A131"/>
    <mergeCell ref="H129:I129"/>
    <mergeCell ref="A18:A20"/>
    <mergeCell ref="J43:J44"/>
    <mergeCell ref="A69:A71"/>
    <mergeCell ref="B69:B70"/>
    <mergeCell ref="C69:C70"/>
    <mergeCell ref="D43:E43"/>
    <mergeCell ref="F43:G43"/>
    <mergeCell ref="H43:I43"/>
    <mergeCell ref="D69:D70"/>
    <mergeCell ref="C83:E83"/>
    <mergeCell ref="B83:B84"/>
    <mergeCell ref="F83:F84"/>
    <mergeCell ref="A92:A93"/>
    <mergeCell ref="A83:A85"/>
    <mergeCell ref="D192:F192"/>
    <mergeCell ref="D193:F193"/>
    <mergeCell ref="A11:G11"/>
    <mergeCell ref="A14:G14"/>
    <mergeCell ref="A15:G15"/>
    <mergeCell ref="D18:E18"/>
    <mergeCell ref="A181:H181"/>
    <mergeCell ref="D129:E129"/>
    <mergeCell ref="F129:G129"/>
    <mergeCell ref="D118:E118"/>
    <mergeCell ref="A110:A112"/>
    <mergeCell ref="B110:B111"/>
    <mergeCell ref="A91:K91"/>
    <mergeCell ref="C110:E110"/>
    <mergeCell ref="F110:F111"/>
    <mergeCell ref="A118:A120"/>
    <mergeCell ref="D200:E200"/>
    <mergeCell ref="D194:F194"/>
    <mergeCell ref="B195:D195"/>
    <mergeCell ref="E195:H195"/>
    <mergeCell ref="E196:H196"/>
    <mergeCell ref="D198:F198"/>
  </mergeCells>
  <pageMargins left="0.39370078740157483" right="0.39370078740157483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RREO-Anexo 12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Luis Henrique Bortoletto</cp:lastModifiedBy>
  <cp:lastPrinted>2021-07-28T19:40:31Z</cp:lastPrinted>
  <dcterms:created xsi:type="dcterms:W3CDTF">2004-08-09T19:29:24Z</dcterms:created>
  <dcterms:modified xsi:type="dcterms:W3CDTF">2021-07-29T17:54:42Z</dcterms:modified>
</cp:coreProperties>
</file>